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10.64.64.103\介護福祉課\地域支援係\総合事業\R4\総合事業費算定体制届等\"/>
    </mc:Choice>
  </mc:AlternateContent>
  <bookViews>
    <workbookView xWindow="-15" yWindow="-15" windowWidth="10245" windowHeight="8685"/>
  </bookViews>
  <sheets>
    <sheet name="利用票" sheetId="1" r:id="rId1"/>
    <sheet name="事業者リスト" sheetId="14" r:id="rId2"/>
    <sheet name="サービスリスト" sheetId="5" r:id="rId3"/>
  </sheets>
  <definedNames>
    <definedName name="_xlnm._FilterDatabase" localSheetId="1" hidden="1">事業者リスト!$A$2:$A$2</definedName>
    <definedName name="_xlnm._FilterDatabase" localSheetId="0" hidden="1">利用票!$A$2:$F$13</definedName>
    <definedName name="_xlnm.Print_Area" localSheetId="0">利用票!$A$1:$BG$41</definedName>
    <definedName name="サービス">サービスリスト!$A$2:$A$7</definedName>
    <definedName name="サービス区分">利用票!$BA$63:$BA$71</definedName>
    <definedName name="サービス種別">利用票!$BA$63:$BA$71</definedName>
    <definedName name="加算体制">利用票!$AY$54:$AY$56</definedName>
    <definedName name="行政区">#REF!</definedName>
    <definedName name="合計">利用票!$BA$16:$BA$21</definedName>
    <definedName name="事業者名">事業者リスト!$A$3:$A$16</definedName>
    <definedName name="処遇改善加算">利用票!$AY$44:$AY$46</definedName>
    <definedName name="地域包括名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62" i="1" l="1"/>
  <c r="X62" i="1"/>
  <c r="P62" i="1"/>
  <c r="N62" i="1"/>
  <c r="Z61" i="1"/>
  <c r="X61" i="1"/>
  <c r="V61" i="1"/>
  <c r="T61" i="1"/>
  <c r="O61" i="1"/>
  <c r="Z60" i="1"/>
  <c r="X60" i="1"/>
  <c r="P60" i="1"/>
  <c r="N60" i="1"/>
  <c r="Z59" i="1"/>
  <c r="X59" i="1"/>
  <c r="V59" i="1"/>
  <c r="T59" i="1"/>
  <c r="O59" i="1"/>
  <c r="Z58" i="1"/>
  <c r="X58" i="1"/>
  <c r="P58" i="1"/>
  <c r="N58" i="1"/>
  <c r="Z57" i="1"/>
  <c r="X57" i="1"/>
  <c r="V57" i="1"/>
  <c r="T57" i="1"/>
  <c r="O57" i="1"/>
  <c r="X56" i="1"/>
  <c r="Z56" i="1" s="1"/>
  <c r="P56" i="1"/>
  <c r="N56" i="1"/>
  <c r="X55" i="1"/>
  <c r="Z55" i="1" s="1"/>
  <c r="V55" i="1"/>
  <c r="T55" i="1"/>
  <c r="O55" i="1"/>
  <c r="X54" i="1"/>
  <c r="Z54" i="1" s="1"/>
  <c r="P54" i="1"/>
  <c r="N54" i="1"/>
  <c r="X53" i="1"/>
  <c r="Z53" i="1" s="1"/>
  <c r="V53" i="1"/>
  <c r="T53" i="1"/>
  <c r="O53" i="1"/>
  <c r="P52" i="1"/>
  <c r="N52" i="1"/>
  <c r="V51" i="1"/>
  <c r="T51" i="1"/>
  <c r="O51" i="1"/>
  <c r="P50" i="1"/>
  <c r="N50" i="1"/>
  <c r="V49" i="1"/>
  <c r="T49" i="1"/>
  <c r="O49" i="1"/>
  <c r="P48" i="1"/>
  <c r="N48" i="1"/>
  <c r="T47" i="1"/>
  <c r="O47" i="1"/>
  <c r="J43" i="1"/>
  <c r="AA40" i="1"/>
  <c r="V40" i="1"/>
  <c r="S40" i="1"/>
  <c r="P40" i="1"/>
  <c r="X40" i="1" s="1"/>
  <c r="I40" i="1"/>
  <c r="A40" i="1"/>
  <c r="AA38" i="1"/>
  <c r="V38" i="1"/>
  <c r="S38" i="1"/>
  <c r="P38" i="1"/>
  <c r="X38" i="1" s="1"/>
  <c r="I38" i="1"/>
  <c r="A38" i="1"/>
  <c r="S36" i="1"/>
  <c r="P36" i="1"/>
  <c r="A36" i="1"/>
  <c r="X51" i="1" s="1"/>
  <c r="Z51" i="1" s="1"/>
  <c r="S34" i="1"/>
  <c r="P34" i="1"/>
  <c r="A34" i="1"/>
  <c r="X50" i="1" s="1"/>
  <c r="Z50" i="1" s="1"/>
  <c r="S32" i="1"/>
  <c r="P32" i="1"/>
  <c r="A32" i="1"/>
  <c r="X47" i="1" s="1"/>
  <c r="Z47" i="1" s="1"/>
  <c r="AV27" i="1"/>
  <c r="BD26" i="1"/>
  <c r="AZ26" i="1"/>
  <c r="AY26" i="1"/>
  <c r="AX26" i="1"/>
  <c r="BC26" i="1" s="1"/>
  <c r="AV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AV25" i="1"/>
  <c r="BD24" i="1"/>
  <c r="AZ24" i="1"/>
  <c r="AY24" i="1"/>
  <c r="AX24" i="1"/>
  <c r="BC24" i="1" s="1"/>
  <c r="AV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AV23" i="1"/>
  <c r="AA36" i="1" s="1"/>
  <c r="BD22" i="1"/>
  <c r="AZ22" i="1"/>
  <c r="AY22" i="1"/>
  <c r="AX22" i="1"/>
  <c r="BC22" i="1" s="1"/>
  <c r="AR22" i="1"/>
  <c r="AM22" i="1"/>
  <c r="AL22" i="1"/>
  <c r="AK22" i="1"/>
  <c r="AH22" i="1"/>
  <c r="AO22" i="1" s="1"/>
  <c r="AG22" i="1"/>
  <c r="AN22" i="1" s="1"/>
  <c r="AF22" i="1"/>
  <c r="AE22" i="1"/>
  <c r="AD22" i="1"/>
  <c r="AC22" i="1"/>
  <c r="AJ22" i="1" s="1"/>
  <c r="AQ22" i="1" s="1"/>
  <c r="AB22" i="1"/>
  <c r="AI22" i="1" s="1"/>
  <c r="AP22" i="1" s="1"/>
  <c r="AA22" i="1"/>
  <c r="Z22" i="1"/>
  <c r="Y22" i="1"/>
  <c r="X22" i="1"/>
  <c r="AV21" i="1"/>
  <c r="AA34" i="1" s="1"/>
  <c r="BD20" i="1"/>
  <c r="AZ20" i="1"/>
  <c r="AY20" i="1"/>
  <c r="AX20" i="1"/>
  <c r="BC20" i="1" s="1"/>
  <c r="AR20" i="1"/>
  <c r="AM20" i="1"/>
  <c r="AL20" i="1"/>
  <c r="AK20" i="1"/>
  <c r="AI20" i="1"/>
  <c r="AP20" i="1" s="1"/>
  <c r="AH20" i="1"/>
  <c r="AO20" i="1" s="1"/>
  <c r="AF20" i="1"/>
  <c r="AE20" i="1"/>
  <c r="AD20" i="1"/>
  <c r="AC20" i="1"/>
  <c r="AJ20" i="1" s="1"/>
  <c r="AQ20" i="1" s="1"/>
  <c r="AB20" i="1"/>
  <c r="AA20" i="1"/>
  <c r="Z20" i="1"/>
  <c r="AG20" i="1" s="1"/>
  <c r="AN20" i="1" s="1"/>
  <c r="Y20" i="1"/>
  <c r="X20" i="1"/>
  <c r="AV19" i="1"/>
  <c r="AA32" i="1" s="1"/>
  <c r="BD18" i="1"/>
  <c r="AZ18" i="1"/>
  <c r="AY18" i="1"/>
  <c r="AX18" i="1"/>
  <c r="BC18" i="1" s="1"/>
  <c r="AR18" i="1"/>
  <c r="AM18" i="1"/>
  <c r="AL18" i="1"/>
  <c r="AK18" i="1"/>
  <c r="AH18" i="1"/>
  <c r="AO18" i="1" s="1"/>
  <c r="AG18" i="1"/>
  <c r="AN18" i="1" s="1"/>
  <c r="AF18" i="1"/>
  <c r="AE18" i="1"/>
  <c r="AD18" i="1"/>
  <c r="AC18" i="1"/>
  <c r="AJ18" i="1" s="1"/>
  <c r="AQ18" i="1" s="1"/>
  <c r="AB18" i="1"/>
  <c r="AI18" i="1" s="1"/>
  <c r="AP18" i="1" s="1"/>
  <c r="AA18" i="1"/>
  <c r="Z18" i="1"/>
  <c r="Y18" i="1"/>
  <c r="BH16" i="1"/>
  <c r="BG16" i="1"/>
  <c r="Q16" i="1"/>
  <c r="R16" i="1" s="1"/>
  <c r="R7" i="1"/>
  <c r="V36" i="1" l="1"/>
  <c r="X36" i="1" s="1"/>
  <c r="AV20" i="1"/>
  <c r="R17" i="1"/>
  <c r="S16" i="1"/>
  <c r="Q17" i="1"/>
  <c r="X52" i="1"/>
  <c r="Z52" i="1" s="1"/>
  <c r="I36" i="1"/>
  <c r="I34" i="1"/>
  <c r="X49" i="1"/>
  <c r="Z49" i="1" s="1"/>
  <c r="V34" i="1"/>
  <c r="X34" i="1" s="1"/>
  <c r="X48" i="1"/>
  <c r="Z48" i="1" s="1"/>
  <c r="I32" i="1"/>
  <c r="V47" i="1" s="1"/>
  <c r="AV18" i="1"/>
  <c r="V32" i="1" s="1"/>
  <c r="X32" i="1" s="1"/>
  <c r="AF32" i="1"/>
  <c r="AC32" i="1"/>
  <c r="AF36" i="1"/>
  <c r="AF38" i="1"/>
  <c r="AF34" i="1"/>
  <c r="AF40" i="1"/>
  <c r="S17" i="1" l="1"/>
  <c r="T16" i="1"/>
  <c r="T17" i="1" l="1"/>
  <c r="U16" i="1"/>
  <c r="U17" i="1" l="1"/>
  <c r="V16" i="1"/>
  <c r="V17" i="1" l="1"/>
  <c r="W16" i="1"/>
  <c r="X16" i="1" l="1"/>
  <c r="W17" i="1"/>
  <c r="X17" i="1" l="1"/>
  <c r="Y16" i="1"/>
  <c r="Z16" i="1" l="1"/>
  <c r="Y17" i="1"/>
  <c r="Z17" i="1" l="1"/>
  <c r="AA16" i="1"/>
  <c r="AA17" i="1" l="1"/>
  <c r="AB16" i="1"/>
  <c r="AB17" i="1" l="1"/>
  <c r="AC16" i="1"/>
  <c r="AD16" i="1" l="1"/>
  <c r="AC17" i="1"/>
  <c r="AD17" i="1" l="1"/>
  <c r="AE16" i="1"/>
  <c r="AE17" i="1" l="1"/>
  <c r="AF16" i="1"/>
  <c r="AF17" i="1" l="1"/>
  <c r="AG16" i="1"/>
  <c r="AG17" i="1" l="1"/>
  <c r="AH16" i="1"/>
  <c r="AH17" i="1" l="1"/>
  <c r="AI16" i="1"/>
  <c r="AI17" i="1" l="1"/>
  <c r="AJ16" i="1"/>
  <c r="AJ17" i="1" l="1"/>
  <c r="AK16" i="1"/>
  <c r="AL16" i="1" l="1"/>
  <c r="AK17" i="1"/>
  <c r="AL17" i="1" l="1"/>
  <c r="AM16" i="1"/>
  <c r="AM17" i="1" l="1"/>
  <c r="AN16" i="1"/>
  <c r="AN17" i="1" l="1"/>
  <c r="AO16" i="1"/>
  <c r="AO17" i="1" l="1"/>
  <c r="AP16" i="1"/>
  <c r="AP17" i="1" l="1"/>
  <c r="AQ16" i="1"/>
  <c r="AQ17" i="1" l="1"/>
  <c r="AR16" i="1"/>
  <c r="AS42" i="1" l="1"/>
  <c r="AR17" i="1"/>
  <c r="AT42" i="1" l="1"/>
  <c r="AS16" i="1"/>
  <c r="AT16" i="1" l="1"/>
  <c r="AU42" i="1"/>
  <c r="AU16" i="1" s="1"/>
  <c r="AS26" i="1"/>
  <c r="AS24" i="1"/>
  <c r="AS18" i="1"/>
  <c r="AS17" i="1"/>
  <c r="AS20" i="1"/>
  <c r="AS22" i="1"/>
  <c r="AU24" i="1" l="1"/>
  <c r="AU17" i="1"/>
  <c r="AU22" i="1"/>
  <c r="AU26" i="1"/>
  <c r="AU18" i="1"/>
  <c r="AU20" i="1"/>
  <c r="AT18" i="1"/>
  <c r="AT17" i="1"/>
  <c r="AT24" i="1"/>
  <c r="AT20" i="1"/>
  <c r="AT22" i="1"/>
  <c r="AV22" i="1" s="1"/>
  <c r="AT26" i="1"/>
</calcChain>
</file>

<file path=xl/comments1.xml><?xml version="1.0" encoding="utf-8"?>
<comments xmlns="http://schemas.openxmlformats.org/spreadsheetml/2006/main">
  <authors>
    <author>SPCH685</author>
    <author>北九州市</author>
    <author>shinohara</author>
  </authors>
  <commentList>
    <comment ref="A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2017/4/1のように日付を変更すると自動で</t>
        </r>
      </text>
    </comment>
    <comment ref="D10" authorId="1" shapeId="0">
      <text>
        <r>
          <rPr>
            <b/>
            <sz val="12"/>
            <color indexed="81"/>
            <rFont val="ＭＳ Ｐゴシック"/>
            <family val="3"/>
            <charset val="128"/>
          </rPr>
          <t>　Ｍ=明治　Ｔ=大正　Ｓ=昭和
　　(記入例)
　　年号○○．○○．○○</t>
        </r>
      </text>
    </comment>
    <comment ref="R1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▼をクリックして選択</t>
        </r>
      </text>
    </comment>
    <comment ref="AP1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要介護状態区分に応じて自動表示されます</t>
        </r>
      </text>
    </comment>
    <comment ref="Q16" authorId="1" shapeId="0">
      <text>
        <r>
          <rPr>
            <sz val="11"/>
            <color indexed="81"/>
            <rFont val="ＭＳ Ｐゴシック"/>
            <family val="3"/>
            <charset val="128"/>
          </rPr>
          <t>日、曜日入力不要：上記日付に連動して自動切換えされます</t>
        </r>
      </text>
    </comment>
    <comment ref="A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▼をクリックして選択</t>
        </r>
      </text>
    </comment>
    <comment ref="A2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▼をクリックして選択</t>
        </r>
      </text>
    </comment>
    <comment ref="A2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▼をクリックして選択</t>
        </r>
      </text>
    </comment>
    <comment ref="A2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▼をクリックして選択</t>
        </r>
      </text>
    </comment>
    <comment ref="A2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▼をクリックして選択</t>
        </r>
      </text>
    </comment>
    <comment ref="J34" authorId="2" shapeId="0">
      <text>
        <r>
          <rPr>
            <b/>
            <sz val="16"/>
            <color indexed="81"/>
            <rFont val="ＭＳ Ｐゴシック"/>
            <family val="3"/>
            <charset val="128"/>
          </rPr>
          <t>事業所毎の合計を出す場合は、リストから種類を選んでください。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36" authorId="2" shapeId="0">
      <text>
        <r>
          <rPr>
            <b/>
            <sz val="16"/>
            <color indexed="81"/>
            <rFont val="ＭＳ Ｐゴシック"/>
            <family val="3"/>
            <charset val="128"/>
          </rPr>
          <t>事業所毎の合計を出す場合は、リストから種類を選んでください。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38" authorId="2" shapeId="0">
      <text>
        <r>
          <rPr>
            <b/>
            <sz val="16"/>
            <color indexed="81"/>
            <rFont val="ＭＳ Ｐゴシック"/>
            <family val="3"/>
            <charset val="128"/>
          </rPr>
          <t>事業所毎の合計を出す場合は、リストから種類を選んでください。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40" authorId="2" shapeId="0">
      <text>
        <r>
          <rPr>
            <b/>
            <sz val="16"/>
            <color indexed="81"/>
            <rFont val="ＭＳ Ｐゴシック"/>
            <family val="3"/>
            <charset val="128"/>
          </rPr>
          <t>事業所毎の合計を出す場合は、リストから種類を選んでください。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43" authorId="2" shapeId="0">
      <text>
        <r>
          <rPr>
            <b/>
            <sz val="16"/>
            <color indexed="81"/>
            <rFont val="ＭＳ Ｐゴシック"/>
            <family val="3"/>
            <charset val="128"/>
          </rPr>
          <t>事業所毎の合計を出す場合は、リストから種類を選んでください。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<sst xmlns="http://schemas.openxmlformats.org/spreadsheetml/2006/main" count="188" uniqueCount="123">
  <si>
    <t>保険者
番号</t>
    <rPh sb="0" eb="3">
      <t>ホケンシャ</t>
    </rPh>
    <rPh sb="4" eb="6">
      <t>バンゴウ</t>
    </rPh>
    <phoneticPr fontId="4"/>
  </si>
  <si>
    <t>性別</t>
    <rPh sb="0" eb="2">
      <t>セイベツ</t>
    </rPh>
    <phoneticPr fontId="4"/>
  </si>
  <si>
    <t>一月</t>
    <rPh sb="0" eb="1">
      <t>１</t>
    </rPh>
    <rPh sb="1" eb="2">
      <t>ツキ</t>
    </rPh>
    <phoneticPr fontId="4"/>
  </si>
  <si>
    <t>合計判定</t>
    <rPh sb="0" eb="2">
      <t>ゴウケイ</t>
    </rPh>
    <rPh sb="2" eb="4">
      <t>ハンテイ</t>
    </rPh>
    <phoneticPr fontId="4"/>
  </si>
  <si>
    <t>（予病院療短サービス提供体制加算Ⅲ）</t>
  </si>
  <si>
    <t>被保険者
番号</t>
    <rPh sb="0" eb="4">
      <t>ヒホケンシャ</t>
    </rPh>
    <rPh sb="5" eb="7">
      <t>バンゴウ</t>
    </rPh>
    <phoneticPr fontId="4"/>
  </si>
  <si>
    <t>（予通リハサービス提供体制加算Ⅱ1）</t>
  </si>
  <si>
    <t>（予防訪問看護サービス提供体制加算）</t>
    <rPh sb="1" eb="3">
      <t>ヨボウ</t>
    </rPh>
    <rPh sb="3" eb="5">
      <t>ホウモン</t>
    </rPh>
    <rPh sb="5" eb="7">
      <t>カンゴ</t>
    </rPh>
    <rPh sb="11" eb="13">
      <t>テイキョウ</t>
    </rPh>
    <rPh sb="13" eb="15">
      <t>タイセイ</t>
    </rPh>
    <rPh sb="15" eb="17">
      <t>カサン</t>
    </rPh>
    <phoneticPr fontId="4"/>
  </si>
  <si>
    <t>認定の
有効期間</t>
    <rPh sb="0" eb="2">
      <t>ニンテイ</t>
    </rPh>
    <rPh sb="4" eb="6">
      <t>ユウコウ</t>
    </rPh>
    <rPh sb="6" eb="8">
      <t>キカン</t>
    </rPh>
    <phoneticPr fontId="4"/>
  </si>
  <si>
    <t>生年月日</t>
    <rPh sb="0" eb="2">
      <t>セイネン</t>
    </rPh>
    <rPh sb="2" eb="4">
      <t>ガッピ</t>
    </rPh>
    <phoneticPr fontId="4"/>
  </si>
  <si>
    <t>事業者名</t>
    <rPh sb="0" eb="3">
      <t>ジギョウシャ</t>
    </rPh>
    <rPh sb="3" eb="4">
      <t>メイ</t>
    </rPh>
    <phoneticPr fontId="4"/>
  </si>
  <si>
    <t>保険者名</t>
    <rPh sb="0" eb="3">
      <t>ホケンシャ</t>
    </rPh>
    <rPh sb="3" eb="4">
      <t>メイ</t>
    </rPh>
    <phoneticPr fontId="4"/>
  </si>
  <si>
    <t>女</t>
    <rPh sb="0" eb="1">
      <t>オンナ</t>
    </rPh>
    <phoneticPr fontId="4"/>
  </si>
  <si>
    <t>サービス名</t>
    <rPh sb="4" eb="5">
      <t>メイ</t>
    </rPh>
    <phoneticPr fontId="4"/>
  </si>
  <si>
    <t>フリガナ
被保険者氏名</t>
    <rPh sb="5" eb="9">
      <t>ヒホケンシャ</t>
    </rPh>
    <rPh sb="9" eb="11">
      <t>シメイ</t>
    </rPh>
    <phoneticPr fontId="4"/>
  </si>
  <si>
    <t>一回</t>
    <rPh sb="0" eb="1">
      <t>１</t>
    </rPh>
    <rPh sb="1" eb="2">
      <t>カイ</t>
    </rPh>
    <phoneticPr fontId="4"/>
  </si>
  <si>
    <t>（予通リハサービス提供体制加算Ⅰ22）</t>
  </si>
  <si>
    <t>要介護状態区分</t>
    <rPh sb="0" eb="1">
      <t>ヨウ</t>
    </rPh>
    <rPh sb="1" eb="3">
      <t>カイゴ</t>
    </rPh>
    <rPh sb="3" eb="5">
      <t>ジョウタイ</t>
    </rPh>
    <rPh sb="5" eb="7">
      <t>クブン</t>
    </rPh>
    <phoneticPr fontId="4"/>
  </si>
  <si>
    <t>（通所型サービス提供体制加算Ⅰ２２）</t>
  </si>
  <si>
    <t>Ａ</t>
  </si>
  <si>
    <t>要支援１</t>
    <rPh sb="0" eb="3">
      <t>ヨウシエン</t>
    </rPh>
    <phoneticPr fontId="4"/>
  </si>
  <si>
    <t>区分支給
限度基準額</t>
    <rPh sb="0" eb="2">
      <t>クブン</t>
    </rPh>
    <rPh sb="2" eb="4">
      <t>シキュウ</t>
    </rPh>
    <rPh sb="5" eb="7">
      <t>ゲンド</t>
    </rPh>
    <rPh sb="7" eb="9">
      <t>キジュン</t>
    </rPh>
    <rPh sb="9" eb="10">
      <t>ガク</t>
    </rPh>
    <phoneticPr fontId="4"/>
  </si>
  <si>
    <t>～</t>
  </si>
  <si>
    <t>（予短期生活サービス提供体制加算Ⅱ)</t>
  </si>
  <si>
    <t>月間サービス計画及び実績の記録</t>
    <rPh sb="0" eb="2">
      <t>ゲッカン</t>
    </rPh>
    <rPh sb="6" eb="8">
      <t>ケイカク</t>
    </rPh>
    <rPh sb="8" eb="9">
      <t>オヨ</t>
    </rPh>
    <rPh sb="10" eb="12">
      <t>ジッセキ</t>
    </rPh>
    <rPh sb="13" eb="15">
      <t>キロク</t>
    </rPh>
    <phoneticPr fontId="4"/>
  </si>
  <si>
    <t>（予防通所サービス提供体制加算Ⅰ21）</t>
  </si>
  <si>
    <t>日付</t>
    <rPh sb="0" eb="2">
      <t>ヒヅケ</t>
    </rPh>
    <phoneticPr fontId="4"/>
  </si>
  <si>
    <t>事業所名</t>
    <rPh sb="0" eb="3">
      <t>ジギョウショ</t>
    </rPh>
    <rPh sb="3" eb="4">
      <t>メイ</t>
    </rPh>
    <phoneticPr fontId="4"/>
  </si>
  <si>
    <t>曜日</t>
    <rPh sb="0" eb="2">
      <t>ヨウビ</t>
    </rPh>
    <phoneticPr fontId="4"/>
  </si>
  <si>
    <t>一回</t>
    <rPh sb="0" eb="1">
      <t>1</t>
    </rPh>
    <rPh sb="1" eb="2">
      <t>カイ</t>
    </rPh>
    <phoneticPr fontId="4"/>
  </si>
  <si>
    <t>合計
回数</t>
    <rPh sb="0" eb="2">
      <t>ゴウケイ</t>
    </rPh>
    <rPh sb="3" eb="5">
      <t>カイスウ</t>
    </rPh>
    <phoneticPr fontId="4"/>
  </si>
  <si>
    <t>（予老短サービス提供体制加算Ⅲ）</t>
  </si>
  <si>
    <t>予定</t>
    <rPh sb="0" eb="2">
      <t>ヨテイ</t>
    </rPh>
    <phoneticPr fontId="4"/>
  </si>
  <si>
    <t>区分支給限度管理・利用者負担計算【利用･提供別表】</t>
    <rPh sb="0" eb="2">
      <t>クブン</t>
    </rPh>
    <rPh sb="2" eb="4">
      <t>シキュウ</t>
    </rPh>
    <rPh sb="4" eb="6">
      <t>ゲンド</t>
    </rPh>
    <rPh sb="6" eb="8">
      <t>カンリ</t>
    </rPh>
    <rPh sb="9" eb="12">
      <t>リヨウシャ</t>
    </rPh>
    <rPh sb="12" eb="14">
      <t>フタン</t>
    </rPh>
    <rPh sb="14" eb="16">
      <t>ケイサン</t>
    </rPh>
    <rPh sb="17" eb="19">
      <t>リヨウ</t>
    </rPh>
    <rPh sb="20" eb="22">
      <t>テイキョウ</t>
    </rPh>
    <rPh sb="22" eb="24">
      <t>ベッピョウ</t>
    </rPh>
    <phoneticPr fontId="4"/>
  </si>
  <si>
    <t>実績</t>
    <rPh sb="0" eb="2">
      <t>ジッセキ</t>
    </rPh>
    <phoneticPr fontId="4"/>
  </si>
  <si>
    <t>サービス内容</t>
    <rPh sb="4" eb="6">
      <t>ナイヨウ</t>
    </rPh>
    <phoneticPr fontId="4"/>
  </si>
  <si>
    <t>サービス内容／種類</t>
    <rPh sb="4" eb="6">
      <t>ナイヨウ</t>
    </rPh>
    <rPh sb="7" eb="9">
      <t>シュルイ</t>
    </rPh>
    <phoneticPr fontId="4"/>
  </si>
  <si>
    <t>認定済</t>
    <rPh sb="0" eb="2">
      <t>ニンテイ</t>
    </rPh>
    <rPh sb="2" eb="3">
      <t>ズ</t>
    </rPh>
    <phoneticPr fontId="4"/>
  </si>
  <si>
    <t>（予短期生活サービス提供体制加算Ⅰ1)</t>
  </si>
  <si>
    <t>申請中</t>
    <rPh sb="0" eb="3">
      <t>シンセイチュウ</t>
    </rPh>
    <phoneticPr fontId="4"/>
  </si>
  <si>
    <t>計算単位</t>
    <rPh sb="0" eb="2">
      <t>ケイサン</t>
    </rPh>
    <rPh sb="2" eb="4">
      <t>タンイ</t>
    </rPh>
    <phoneticPr fontId="4"/>
  </si>
  <si>
    <t>一月</t>
    <rPh sb="0" eb="2">
      <t>ヒトツキ</t>
    </rPh>
    <phoneticPr fontId="4"/>
  </si>
  <si>
    <t>（　　　）・・・・区分支給限度額外単位または金額</t>
    <rPh sb="9" eb="11">
      <t>クブン</t>
    </rPh>
    <rPh sb="11" eb="13">
      <t>シキュウ</t>
    </rPh>
    <rPh sb="13" eb="15">
      <t>ゲンド</t>
    </rPh>
    <rPh sb="15" eb="16">
      <t>ガク</t>
    </rPh>
    <rPh sb="16" eb="17">
      <t>ガイ</t>
    </rPh>
    <rPh sb="17" eb="19">
      <t>タンイ</t>
    </rPh>
    <rPh sb="22" eb="24">
      <t>キンガク</t>
    </rPh>
    <phoneticPr fontId="4"/>
  </si>
  <si>
    <t>介護予防支援
作成依頼(変更)
届出年月日</t>
    <rPh sb="0" eb="2">
      <t>カイゴ</t>
    </rPh>
    <rPh sb="2" eb="4">
      <t>ヨボウ</t>
    </rPh>
    <rPh sb="4" eb="6">
      <t>シエン</t>
    </rPh>
    <rPh sb="7" eb="9">
      <t>サクセイ</t>
    </rPh>
    <rPh sb="9" eb="11">
      <t>イライ</t>
    </rPh>
    <rPh sb="12" eb="14">
      <t>ヘンコウ</t>
    </rPh>
    <rPh sb="16" eb="18">
      <t>トドケデ</t>
    </rPh>
    <rPh sb="18" eb="21">
      <t>ネンガッピ</t>
    </rPh>
    <phoneticPr fontId="4"/>
  </si>
  <si>
    <t>サービス事業者事業所名
/事業者番号</t>
    <rPh sb="4" eb="7">
      <t>ジギョウシャ</t>
    </rPh>
    <rPh sb="7" eb="9">
      <t>ジギョウ</t>
    </rPh>
    <rPh sb="9" eb="10">
      <t>ショ</t>
    </rPh>
    <rPh sb="10" eb="11">
      <t>メイ</t>
    </rPh>
    <rPh sb="13" eb="16">
      <t>ジギョウシャ</t>
    </rPh>
    <rPh sb="16" eb="18">
      <t>バンゴウ</t>
    </rPh>
    <phoneticPr fontId="4"/>
  </si>
  <si>
    <t>まで</t>
  </si>
  <si>
    <t>ＡＦ</t>
  </si>
  <si>
    <t>要支援２</t>
    <rPh sb="0" eb="3">
      <t>ヨウシエン</t>
    </rPh>
    <phoneticPr fontId="4"/>
  </si>
  <si>
    <t>（予防緊急時訪問看護加算２）</t>
    <rPh sb="1" eb="3">
      <t>ヨボウ</t>
    </rPh>
    <rPh sb="3" eb="6">
      <t>キンキュウジ</t>
    </rPh>
    <rPh sb="6" eb="8">
      <t>ホウモン</t>
    </rPh>
    <rPh sb="8" eb="10">
      <t>カンゴ</t>
    </rPh>
    <rPh sb="10" eb="12">
      <t>カサン</t>
    </rPh>
    <phoneticPr fontId="4"/>
  </si>
  <si>
    <t>（予防通所サービス提供体制加算Ⅰ22）</t>
  </si>
  <si>
    <t>処遇改善加算Ⅱ</t>
    <rPh sb="0" eb="2">
      <t>ショグウ</t>
    </rPh>
    <rPh sb="2" eb="4">
      <t>カイゼン</t>
    </rPh>
    <rPh sb="4" eb="6">
      <t>カサン</t>
    </rPh>
    <phoneticPr fontId="4"/>
  </si>
  <si>
    <t>処遇改善加算Ⅲ</t>
    <rPh sb="0" eb="2">
      <t>ショグウ</t>
    </rPh>
    <rPh sb="2" eb="4">
      <t>カイゼン</t>
    </rPh>
    <rPh sb="4" eb="6">
      <t>カサン</t>
    </rPh>
    <phoneticPr fontId="4"/>
  </si>
  <si>
    <t>（予防緊急時訪問看護加算１）</t>
    <rPh sb="1" eb="3">
      <t>ヨボウ</t>
    </rPh>
    <rPh sb="3" eb="6">
      <t>キンキュウジ</t>
    </rPh>
    <rPh sb="6" eb="8">
      <t>ホウモン</t>
    </rPh>
    <rPh sb="8" eb="10">
      <t>カンゴ</t>
    </rPh>
    <rPh sb="10" eb="12">
      <t>カサン</t>
    </rPh>
    <phoneticPr fontId="4"/>
  </si>
  <si>
    <t>シルバー人材センター</t>
    <rPh sb="4" eb="6">
      <t>ジンザイ</t>
    </rPh>
    <phoneticPr fontId="4"/>
  </si>
  <si>
    <t>（予防訪問看護特別管理加算Ⅰ）</t>
    <rPh sb="1" eb="3">
      <t>ヨボウ</t>
    </rPh>
    <rPh sb="3" eb="5">
      <t>ホウモン</t>
    </rPh>
    <rPh sb="5" eb="7">
      <t>カンゴ</t>
    </rPh>
    <rPh sb="7" eb="9">
      <t>トクベツ</t>
    </rPh>
    <rPh sb="9" eb="11">
      <t>カンリ</t>
    </rPh>
    <rPh sb="11" eb="13">
      <t>カサン</t>
    </rPh>
    <phoneticPr fontId="4"/>
  </si>
  <si>
    <t>（予防通所サービス提供体制加算Ⅱ1）</t>
    <rPh sb="1" eb="3">
      <t>ヨボウ</t>
    </rPh>
    <rPh sb="3" eb="5">
      <t>ツウショ</t>
    </rPh>
    <rPh sb="9" eb="11">
      <t>テイキョウ</t>
    </rPh>
    <rPh sb="13" eb="15">
      <t>カサン</t>
    </rPh>
    <phoneticPr fontId="4"/>
  </si>
  <si>
    <t>（予防訪問看護特別管理加算Ⅱ）</t>
    <rPh sb="1" eb="3">
      <t>ヨボウ</t>
    </rPh>
    <rPh sb="3" eb="5">
      <t>ホウモン</t>
    </rPh>
    <rPh sb="5" eb="7">
      <t>カンゴ</t>
    </rPh>
    <rPh sb="7" eb="9">
      <t>トクベツ</t>
    </rPh>
    <rPh sb="9" eb="11">
      <t>カンリ</t>
    </rPh>
    <rPh sb="11" eb="13">
      <t>カサン</t>
    </rPh>
    <phoneticPr fontId="4"/>
  </si>
  <si>
    <t>処遇改善加算Ⅰ</t>
    <rPh sb="0" eb="2">
      <t>ショグウ</t>
    </rPh>
    <rPh sb="2" eb="4">
      <t>カイゼン</t>
    </rPh>
    <rPh sb="4" eb="6">
      <t>カサン</t>
    </rPh>
    <phoneticPr fontId="4"/>
  </si>
  <si>
    <t>処遇改善加算Ⅳ</t>
    <rPh sb="0" eb="2">
      <t>ショグウ</t>
    </rPh>
    <rPh sb="2" eb="4">
      <t>カイゼン</t>
    </rPh>
    <rPh sb="4" eb="6">
      <t>カサン</t>
    </rPh>
    <phoneticPr fontId="4"/>
  </si>
  <si>
    <t>（予防通所サービス提供体制加算Ⅱ2）</t>
    <rPh sb="1" eb="3">
      <t>ヨボウ</t>
    </rPh>
    <rPh sb="3" eb="5">
      <t>ツウショ</t>
    </rPh>
    <rPh sb="9" eb="11">
      <t>テイキョウ</t>
    </rPh>
    <rPh sb="13" eb="15">
      <t>カサン</t>
    </rPh>
    <phoneticPr fontId="4"/>
  </si>
  <si>
    <t>（予防訪問リハサービス提供体制加算）</t>
    <rPh sb="1" eb="3">
      <t>ヨボウ</t>
    </rPh>
    <rPh sb="3" eb="5">
      <t>ホウモン</t>
    </rPh>
    <rPh sb="11" eb="13">
      <t>テイキョウ</t>
    </rPh>
    <rPh sb="13" eb="15">
      <t>タイセイ</t>
    </rPh>
    <rPh sb="15" eb="17">
      <t>カサン</t>
    </rPh>
    <phoneticPr fontId="4"/>
  </si>
  <si>
    <t>F</t>
  </si>
  <si>
    <t>（予防通所サービス提供体制加算Ⅰ11）</t>
  </si>
  <si>
    <t>（予防通所サービス提供体制加算Ⅰ12）</t>
  </si>
  <si>
    <t>輪光無量寿園デイサービスセンター</t>
    <rPh sb="0" eb="1">
      <t>リン</t>
    </rPh>
    <rPh sb="1" eb="2">
      <t>ヒカリ</t>
    </rPh>
    <rPh sb="2" eb="4">
      <t>ムリョウ</t>
    </rPh>
    <rPh sb="4" eb="5">
      <t>ジュ</t>
    </rPh>
    <rPh sb="5" eb="6">
      <t>エン</t>
    </rPh>
    <phoneticPr fontId="4"/>
  </si>
  <si>
    <t>（予通リハサービス提供体制加算Ⅰ11）</t>
  </si>
  <si>
    <t>（予通リハサービス提供体制加算Ⅰ12）</t>
  </si>
  <si>
    <t>（予通リハサービス提供体制加算Ⅰ21）</t>
  </si>
  <si>
    <t>（予通リハサービス提供体制加算Ⅱ2）</t>
  </si>
  <si>
    <t>（予短期生活サービス提供体制加算Ⅰ2)</t>
  </si>
  <si>
    <t>（予短期生活サービス提供体制加算Ⅲ)</t>
  </si>
  <si>
    <t>（予老短サービス提供体制加算Ⅰ1）</t>
  </si>
  <si>
    <t>（予老短サービス提供体制加算Ⅰ2）</t>
  </si>
  <si>
    <t>（予老短サービス提供体制加算Ⅱ）</t>
  </si>
  <si>
    <t>（予病院療短サービス提供体制加算Ⅰ1）</t>
  </si>
  <si>
    <t>（予病院療短サービス提供体制加算Ⅰ2）</t>
  </si>
  <si>
    <t>（予病院療短サービス提供体制加算Ⅱ）</t>
  </si>
  <si>
    <t>（予防訪問入浴サービス提供体制加算Ⅰ1）</t>
  </si>
  <si>
    <t>（予防訪問入浴サービス提供体制加算Ⅰ2）</t>
  </si>
  <si>
    <t>（通所型独自サービス提供体制加算Ⅰ１１）</t>
  </si>
  <si>
    <t>（通所型独自サービス提供体制加算Ⅰ１２）</t>
    <rPh sb="1" eb="3">
      <t>ツウショ</t>
    </rPh>
    <rPh sb="3" eb="4">
      <t>ガタ</t>
    </rPh>
    <rPh sb="4" eb="6">
      <t>ドクジ</t>
    </rPh>
    <rPh sb="10" eb="12">
      <t>テイキョウ</t>
    </rPh>
    <rPh sb="12" eb="14">
      <t>タイセイ</t>
    </rPh>
    <rPh sb="14" eb="16">
      <t>カサン</t>
    </rPh>
    <phoneticPr fontId="4"/>
  </si>
  <si>
    <t>（通所型独自サービス提供体制加算Ⅰ２１）</t>
    <rPh sb="1" eb="3">
      <t>ツウショ</t>
    </rPh>
    <rPh sb="3" eb="4">
      <t>ガタ</t>
    </rPh>
    <rPh sb="4" eb="6">
      <t>ドクジ</t>
    </rPh>
    <rPh sb="10" eb="12">
      <t>テイキョウ</t>
    </rPh>
    <rPh sb="12" eb="14">
      <t>タイセイ</t>
    </rPh>
    <rPh sb="14" eb="16">
      <t>カサン</t>
    </rPh>
    <phoneticPr fontId="4"/>
  </si>
  <si>
    <t>（通所型独自サービス提供体制加算Ⅰ２２）</t>
    <rPh sb="1" eb="3">
      <t>ツウショ</t>
    </rPh>
    <rPh sb="3" eb="4">
      <t>ガタ</t>
    </rPh>
    <rPh sb="4" eb="6">
      <t>ドクジ</t>
    </rPh>
    <rPh sb="10" eb="12">
      <t>テイキョウ</t>
    </rPh>
    <rPh sb="12" eb="14">
      <t>タイセイ</t>
    </rPh>
    <rPh sb="14" eb="16">
      <t>カサン</t>
    </rPh>
    <phoneticPr fontId="4"/>
  </si>
  <si>
    <t>（通所型独自サービス提供体制加算Ⅱ１）</t>
    <rPh sb="1" eb="3">
      <t>ツウショ</t>
    </rPh>
    <rPh sb="3" eb="4">
      <t>ガタ</t>
    </rPh>
    <rPh sb="4" eb="6">
      <t>ドクジ</t>
    </rPh>
    <rPh sb="10" eb="12">
      <t>テイキョウ</t>
    </rPh>
    <rPh sb="12" eb="14">
      <t>タイセイ</t>
    </rPh>
    <rPh sb="14" eb="16">
      <t>カサン</t>
    </rPh>
    <phoneticPr fontId="4"/>
  </si>
  <si>
    <t>（通所型独自サービス提供体制加算Ⅱ２）</t>
    <rPh sb="1" eb="3">
      <t>ツウショ</t>
    </rPh>
    <rPh sb="3" eb="4">
      <t>ガタ</t>
    </rPh>
    <rPh sb="4" eb="6">
      <t>ドクジ</t>
    </rPh>
    <rPh sb="10" eb="12">
      <t>テイキョウ</t>
    </rPh>
    <rPh sb="12" eb="14">
      <t>タイセイ</t>
    </rPh>
    <rPh sb="14" eb="16">
      <t>カサン</t>
    </rPh>
    <phoneticPr fontId="4"/>
  </si>
  <si>
    <t>単価</t>
    <rPh sb="0" eb="2">
      <t>タンカ</t>
    </rPh>
    <phoneticPr fontId="4"/>
  </si>
  <si>
    <t>事業対象者</t>
    <rPh sb="0" eb="2">
      <t>ジギョウ</t>
    </rPh>
    <rPh sb="2" eb="5">
      <t>タイショウシャ</t>
    </rPh>
    <phoneticPr fontId="4"/>
  </si>
  <si>
    <t>（通所型サービス提供体制加算Ⅰ１２）</t>
  </si>
  <si>
    <t>（通所型サービス提供体制加算Ⅰ２１）</t>
  </si>
  <si>
    <t>（通所型サービス提供体制加算Ⅱ１）</t>
  </si>
  <si>
    <t>（通所型サービス提供体制加算Ⅱ２）</t>
  </si>
  <si>
    <t>（通所型サービス提供体制加算Ⅰ１１）</t>
  </si>
  <si>
    <t>中島病院</t>
    <rPh sb="0" eb="2">
      <t>ナカシマ</t>
    </rPh>
    <rPh sb="2" eb="4">
      <t>ビョウイン</t>
    </rPh>
    <phoneticPr fontId="4"/>
  </si>
  <si>
    <t>高原ナーシング</t>
    <rPh sb="0" eb="2">
      <t>タカハラ</t>
    </rPh>
    <phoneticPr fontId="4"/>
  </si>
  <si>
    <t>輪光無量寿園訪問介護事業所</t>
    <rPh sb="0" eb="1">
      <t>ワ</t>
    </rPh>
    <rPh sb="1" eb="2">
      <t>ヒカリ</t>
    </rPh>
    <rPh sb="2" eb="4">
      <t>ムリョウ</t>
    </rPh>
    <rPh sb="4" eb="5">
      <t>コトブキ</t>
    </rPh>
    <rPh sb="5" eb="6">
      <t>ソノ</t>
    </rPh>
    <rPh sb="6" eb="8">
      <t>ホウモン</t>
    </rPh>
    <rPh sb="8" eb="10">
      <t>カイゴ</t>
    </rPh>
    <rPh sb="10" eb="13">
      <t>ジギョウショ</t>
    </rPh>
    <phoneticPr fontId="4"/>
  </si>
  <si>
    <t>訪問介護事業所龍樹</t>
    <rPh sb="0" eb="2">
      <t>ホウモン</t>
    </rPh>
    <rPh sb="2" eb="4">
      <t>カイゴ</t>
    </rPh>
    <rPh sb="4" eb="7">
      <t>ジギョウショ</t>
    </rPh>
    <rPh sb="7" eb="8">
      <t>リュウ</t>
    </rPh>
    <rPh sb="8" eb="9">
      <t>ジュ</t>
    </rPh>
    <phoneticPr fontId="4"/>
  </si>
  <si>
    <t>総合在宅ケアセンターやごろう苑</t>
    <rPh sb="0" eb="2">
      <t>ソウゴウ</t>
    </rPh>
    <rPh sb="2" eb="4">
      <t>ザイタク</t>
    </rPh>
    <rPh sb="14" eb="15">
      <t>エン</t>
    </rPh>
    <phoneticPr fontId="4"/>
  </si>
  <si>
    <t>財部記念病院</t>
    <rPh sb="0" eb="2">
      <t>タカラベ</t>
    </rPh>
    <rPh sb="2" eb="4">
      <t>キネン</t>
    </rPh>
    <rPh sb="4" eb="6">
      <t>ビョウイン</t>
    </rPh>
    <phoneticPr fontId="4"/>
  </si>
  <si>
    <t>みつばちデイサービス</t>
  </si>
  <si>
    <t>デイサービスセンターさくらの里</t>
    <rPh sb="14" eb="15">
      <t>サト</t>
    </rPh>
    <phoneticPr fontId="4"/>
  </si>
  <si>
    <t>デイサービスセンターゆずの郷</t>
    <rPh sb="13" eb="14">
      <t>サト</t>
    </rPh>
    <phoneticPr fontId="4"/>
  </si>
  <si>
    <r>
      <t xml:space="preserve">作成年月日
</t>
    </r>
    <r>
      <rPr>
        <sz val="9"/>
        <rFont val="ＭＳ Ｐ明朝"/>
        <family val="1"/>
        <charset val="128"/>
      </rPr>
      <t>(利用確認日)</t>
    </r>
    <rPh sb="0" eb="2">
      <t>サクセイ</t>
    </rPh>
    <rPh sb="2" eb="5">
      <t>ネンガッピ</t>
    </rPh>
    <rPh sb="7" eb="9">
      <t>リヨウ</t>
    </rPh>
    <rPh sb="9" eb="11">
      <t>カクニン</t>
    </rPh>
    <rPh sb="11" eb="12">
      <t>ビ</t>
    </rPh>
    <phoneticPr fontId="4"/>
  </si>
  <si>
    <t>曽於市</t>
    <rPh sb="0" eb="3">
      <t>ソオシ</t>
    </rPh>
    <phoneticPr fontId="4"/>
  </si>
  <si>
    <t>総合事業利用・提供票</t>
    <rPh sb="0" eb="2">
      <t>ソウゴウ</t>
    </rPh>
    <rPh sb="2" eb="4">
      <t>ジギョウ</t>
    </rPh>
    <rPh sb="4" eb="6">
      <t>リヨウ</t>
    </rPh>
    <rPh sb="7" eb="9">
      <t>テイキョウ</t>
    </rPh>
    <rPh sb="9" eb="10">
      <t>ヒョウ</t>
    </rPh>
    <phoneticPr fontId="4"/>
  </si>
  <si>
    <t>利用者負担</t>
    <rPh sb="0" eb="3">
      <t>リヨウシャ</t>
    </rPh>
    <rPh sb="3" eb="5">
      <t>フタン</t>
    </rPh>
    <phoneticPr fontId="4"/>
  </si>
  <si>
    <t>介護支援専門員名</t>
    <rPh sb="0" eb="2">
      <t>カイゴ</t>
    </rPh>
    <rPh sb="2" eb="4">
      <t>シエン</t>
    </rPh>
    <rPh sb="4" eb="6">
      <t>センモン</t>
    </rPh>
    <rPh sb="6" eb="7">
      <t>イン</t>
    </rPh>
    <rPh sb="7" eb="8">
      <t>メイ</t>
    </rPh>
    <phoneticPr fontId="4"/>
  </si>
  <si>
    <t>ケアプラン作成
担当事業所名</t>
    <rPh sb="5" eb="7">
      <t>サクセイ</t>
    </rPh>
    <rPh sb="8" eb="10">
      <t>タントウ</t>
    </rPh>
    <rPh sb="10" eb="13">
      <t>ジギョウショ</t>
    </rPh>
    <rPh sb="13" eb="14">
      <t>メイ</t>
    </rPh>
    <phoneticPr fontId="4"/>
  </si>
  <si>
    <t>単位</t>
    <rPh sb="0" eb="2">
      <t>タンイ</t>
    </rPh>
    <phoneticPr fontId="4"/>
  </si>
  <si>
    <t>利用票について説明を受け、内容に同意しました。</t>
    <rPh sb="0" eb="3">
      <t>リヨウヒョウ</t>
    </rPh>
    <rPh sb="7" eb="9">
      <t>セツメイ</t>
    </rPh>
    <rPh sb="10" eb="11">
      <t>ウ</t>
    </rPh>
    <rPh sb="13" eb="15">
      <t>ナイヨウ</t>
    </rPh>
    <rPh sb="16" eb="18">
      <t>ドウイ</t>
    </rPh>
    <phoneticPr fontId="4"/>
  </si>
  <si>
    <t>予定回数</t>
    <rPh sb="0" eb="2">
      <t>ヨテイ</t>
    </rPh>
    <rPh sb="2" eb="4">
      <t>カイスウ</t>
    </rPh>
    <phoneticPr fontId="4"/>
  </si>
  <si>
    <t>利用者確認</t>
    <rPh sb="0" eb="3">
      <t>リヨウシャ</t>
    </rPh>
    <rPh sb="3" eb="5">
      <t>カクニン</t>
    </rPh>
    <phoneticPr fontId="4"/>
  </si>
  <si>
    <t>回数</t>
    <rPh sb="0" eb="2">
      <t>カイスウ</t>
    </rPh>
    <phoneticPr fontId="4"/>
  </si>
  <si>
    <t>事業費</t>
    <rPh sb="0" eb="3">
      <t>ジギョウヒ</t>
    </rPh>
    <phoneticPr fontId="4"/>
  </si>
  <si>
    <t>利用者負担
単価</t>
    <rPh sb="0" eb="3">
      <t>リヨウシャ</t>
    </rPh>
    <rPh sb="3" eb="5">
      <t>フタン</t>
    </rPh>
    <rPh sb="6" eb="8">
      <t>タンカ</t>
    </rPh>
    <phoneticPr fontId="4"/>
  </si>
  <si>
    <t>利用料（見込）</t>
    <rPh sb="0" eb="3">
      <t>リヨウリョウ</t>
    </rPh>
    <rPh sb="4" eb="6">
      <t>ミコミ</t>
    </rPh>
    <phoneticPr fontId="4"/>
  </si>
  <si>
    <t>利用料</t>
    <rPh sb="0" eb="3">
      <t>リヨウリョウ</t>
    </rPh>
    <phoneticPr fontId="4"/>
  </si>
  <si>
    <t>移動支援型サービス</t>
    <rPh sb="0" eb="2">
      <t>イドウ</t>
    </rPh>
    <rPh sb="2" eb="5">
      <t>シエンガタ</t>
    </rPh>
    <phoneticPr fontId="4"/>
  </si>
  <si>
    <t>くまもと健康支援研究所</t>
    <rPh sb="4" eb="6">
      <t>ケンコウ</t>
    </rPh>
    <rPh sb="6" eb="8">
      <t>シエン</t>
    </rPh>
    <rPh sb="8" eb="11">
      <t>ケンキュウショ</t>
    </rPh>
    <phoneticPr fontId="4"/>
  </si>
  <si>
    <t>軽費型訪問介護</t>
    <rPh sb="0" eb="2">
      <t>ケイヒ</t>
    </rPh>
    <rPh sb="2" eb="3">
      <t>カタ</t>
    </rPh>
    <rPh sb="3" eb="5">
      <t>ホウモン</t>
    </rPh>
    <rPh sb="5" eb="7">
      <t>カイゴ</t>
    </rPh>
    <phoneticPr fontId="4"/>
  </si>
  <si>
    <t>短期集中型通所介護(通所サービス)</t>
    <rPh sb="0" eb="2">
      <t>タンキ</t>
    </rPh>
    <rPh sb="2" eb="4">
      <t>シュウチュウ</t>
    </rPh>
    <rPh sb="4" eb="5">
      <t>カタ</t>
    </rPh>
    <rPh sb="5" eb="7">
      <t>ツウショ</t>
    </rPh>
    <rPh sb="7" eb="9">
      <t>カイゴ</t>
    </rPh>
    <rPh sb="10" eb="12">
      <t>ツウショ</t>
    </rPh>
    <phoneticPr fontId="4"/>
  </si>
  <si>
    <t>短期集中型通所介護(アセスメント訪問)</t>
    <rPh sb="0" eb="2">
      <t>タンキ</t>
    </rPh>
    <rPh sb="2" eb="4">
      <t>シュウチュウ</t>
    </rPh>
    <rPh sb="4" eb="5">
      <t>カタ</t>
    </rPh>
    <rPh sb="5" eb="7">
      <t>ツウショ</t>
    </rPh>
    <rPh sb="7" eb="9">
      <t>カイゴ</t>
    </rPh>
    <rPh sb="16" eb="18">
      <t>ホウモン</t>
    </rPh>
    <phoneticPr fontId="4"/>
  </si>
  <si>
    <t>住民主体型通所介護</t>
    <rPh sb="0" eb="2">
      <t>ジュウミン</t>
    </rPh>
    <rPh sb="2" eb="4">
      <t>シュタイ</t>
    </rPh>
    <rPh sb="4" eb="5">
      <t>カタ</t>
    </rPh>
    <rPh sb="5" eb="7">
      <t>ツウショ</t>
    </rPh>
    <rPh sb="7" eb="9">
      <t>カイゴ</t>
    </rPh>
    <phoneticPr fontId="4"/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</si>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</sst>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_ "/>
    <numFmt numFmtId="177" formatCode="0.0%"/>
    <numFmt numFmtId="178" formatCode="0;[Red]0"/>
    <numFmt numFmtId="179" formatCode="[$-411]ggge&quot;年&quot;m&quot;月&quot;&quot;分&quot;"/>
    <numFmt numFmtId="180" formatCode="[$-411]ggge&quot;年&quot;m&quot;月&quot;d&quot;日&quot;;@"/>
    <numFmt numFmtId="181" formatCode="[$-411]ggge&quot;年&quot;m&quot;月分&quot;"/>
    <numFmt numFmtId="182" formatCode="\(General\)"/>
    <numFmt numFmtId="183" formatCode="d"/>
  </numFmts>
  <fonts count="26" x14ac:knownFonts="1">
    <font>
      <sz val="11"/>
      <name val="ＭＳ Ｐゴシック"/>
      <family val="3"/>
    </font>
    <font>
      <sz val="11"/>
      <name val="ＭＳ Ｐゴシック"/>
      <family val="3"/>
    </font>
    <font>
      <sz val="10"/>
      <color rgb="FF000000"/>
      <name val="Times New Roman"/>
      <family val="1"/>
    </font>
    <font>
      <sz val="11"/>
      <name val="ＭＳ 明朝"/>
      <family val="1"/>
    </font>
    <font>
      <sz val="6"/>
      <name val="ＭＳ Ｐゴシック"/>
      <family val="3"/>
    </font>
    <font>
      <sz val="11"/>
      <name val="ＭＳ Ｐ明朝"/>
      <family val="1"/>
    </font>
    <font>
      <sz val="18"/>
      <name val="ＭＳ Ｐ明朝"/>
      <family val="1"/>
    </font>
    <font>
      <sz val="11"/>
      <color indexed="9"/>
      <name val="ＭＳ Ｐ明朝"/>
      <family val="1"/>
    </font>
    <font>
      <sz val="12"/>
      <name val="ＭＳ Ｐ明朝"/>
      <family val="1"/>
    </font>
    <font>
      <sz val="13"/>
      <name val="ＭＳ Ｐ明朝"/>
      <family val="1"/>
    </font>
    <font>
      <sz val="12"/>
      <color rgb="FF00B0F0"/>
      <name val="ＭＳ Ｐ明朝"/>
      <family val="1"/>
    </font>
    <font>
      <sz val="14"/>
      <name val="ＭＳ Ｐ明朝"/>
      <family val="1"/>
    </font>
    <font>
      <sz val="14"/>
      <color rgb="FF00B0F0"/>
      <name val="ＭＳ Ｐ明朝"/>
      <family val="1"/>
    </font>
    <font>
      <sz val="20"/>
      <name val="ＭＳ Ｐ明朝"/>
      <family val="1"/>
    </font>
    <font>
      <sz val="16"/>
      <name val="ＭＳ Ｐ明朝"/>
      <family val="1"/>
    </font>
    <font>
      <sz val="12"/>
      <color theme="1"/>
      <name val="ＭＳ Ｐ明朝"/>
      <family val="1"/>
    </font>
    <font>
      <sz val="9"/>
      <name val="ＭＳ Ｐ明朝"/>
      <family val="1"/>
    </font>
    <font>
      <sz val="12"/>
      <name val="HG丸ｺﾞｼｯｸM-PRO"/>
      <family val="3"/>
    </font>
    <font>
      <sz val="11"/>
      <name val="HG丸ｺﾞｼｯｸM-PRO"/>
      <family val="3"/>
    </font>
    <font>
      <sz val="14"/>
      <name val="ＭＳ Ｐゴシック"/>
      <family val="3"/>
    </font>
    <font>
      <sz val="9"/>
      <name val="ＭＳ Ｐ明朝"/>
      <family val="1"/>
      <charset val="128"/>
    </font>
    <font>
      <sz val="11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6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3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67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5" fillId="0" borderId="0" xfId="0" applyFont="1" applyAlignment="1" applyProtection="1">
      <alignment vertical="center" wrapText="1"/>
    </xf>
    <xf numFmtId="31" fontId="7" fillId="0" borderId="0" xfId="0" applyNumberFormat="1" applyFont="1" applyFill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0" fontId="9" fillId="0" borderId="0" xfId="0" applyFont="1" applyFill="1" applyBorder="1" applyAlignment="1" applyProtection="1">
      <alignment horizontal="left" vertical="center" wrapText="1" shrinkToFit="1"/>
      <protection locked="0"/>
    </xf>
    <xf numFmtId="0" fontId="6" fillId="0" borderId="0" xfId="0" applyFont="1" applyProtection="1">
      <alignment vertical="center"/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11" fillId="0" borderId="0" xfId="0" applyFont="1" applyFill="1" applyBorder="1" applyProtection="1">
      <alignment vertical="center"/>
      <protection locked="0"/>
    </xf>
    <xf numFmtId="0" fontId="12" fillId="0" borderId="0" xfId="0" applyFont="1" applyBorder="1" applyProtection="1">
      <alignment vertical="center"/>
      <protection locked="0"/>
    </xf>
    <xf numFmtId="49" fontId="12" fillId="0" borderId="0" xfId="5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 shrinkToFit="1"/>
      <protection locked="0"/>
    </xf>
    <xf numFmtId="38" fontId="5" fillId="0" borderId="0" xfId="5" applyFont="1" applyProtection="1">
      <alignment vertical="center"/>
      <protection locked="0"/>
    </xf>
    <xf numFmtId="49" fontId="10" fillId="0" borderId="0" xfId="5" applyNumberFormat="1" applyFont="1" applyFill="1" applyBorder="1" applyAlignment="1" applyProtection="1">
      <alignment horizontal="right" vertical="center"/>
      <protection locked="0"/>
    </xf>
    <xf numFmtId="181" fontId="5" fillId="0" borderId="0" xfId="0" applyNumberFormat="1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44" xfId="0" applyFont="1" applyBorder="1" applyProtection="1">
      <alignment vertical="center"/>
      <protection locked="0"/>
    </xf>
    <xf numFmtId="0" fontId="5" fillId="0" borderId="19" xfId="0" applyFont="1" applyBorder="1" applyAlignment="1" applyProtection="1">
      <alignment horizontal="center" vertical="center" shrinkToFit="1"/>
    </xf>
    <xf numFmtId="0" fontId="5" fillId="0" borderId="45" xfId="0" applyFont="1" applyBorder="1" applyAlignment="1" applyProtection="1">
      <alignment horizontal="center" vertical="center" shrinkToFit="1"/>
    </xf>
    <xf numFmtId="0" fontId="11" fillId="0" borderId="46" xfId="0" applyFont="1" applyBorder="1" applyAlignment="1" applyProtection="1">
      <alignment vertical="center" shrinkToFit="1"/>
      <protection locked="0"/>
    </xf>
    <xf numFmtId="0" fontId="11" fillId="0" borderId="47" xfId="0" applyFont="1" applyBorder="1" applyAlignment="1" applyProtection="1">
      <alignment vertical="center" shrinkToFit="1"/>
      <protection locked="0"/>
    </xf>
    <xf numFmtId="0" fontId="11" fillId="0" borderId="48" xfId="0" applyFont="1" applyBorder="1" applyAlignment="1" applyProtection="1">
      <alignment vertical="center" shrinkToFit="1"/>
      <protection locked="0"/>
    </xf>
    <xf numFmtId="0" fontId="11" fillId="0" borderId="0" xfId="0" applyFont="1" applyFill="1" applyBorder="1" applyAlignment="1" applyProtection="1">
      <alignment vertical="center" shrinkToFit="1"/>
      <protection locked="0"/>
    </xf>
    <xf numFmtId="183" fontId="5" fillId="0" borderId="50" xfId="0" applyNumberFormat="1" applyFont="1" applyBorder="1" applyAlignment="1" applyProtection="1">
      <alignment horizontal="center" vertical="center"/>
    </xf>
    <xf numFmtId="0" fontId="5" fillId="0" borderId="50" xfId="0" applyFont="1" applyBorder="1" applyAlignment="1" applyProtection="1">
      <alignment horizontal="center" vertical="center"/>
    </xf>
    <xf numFmtId="0" fontId="11" fillId="2" borderId="51" xfId="0" applyFont="1" applyFill="1" applyBorder="1" applyAlignment="1" applyProtection="1">
      <alignment vertical="center" shrinkToFit="1"/>
      <protection locked="0"/>
    </xf>
    <xf numFmtId="0" fontId="11" fillId="4" borderId="52" xfId="0" applyFont="1" applyFill="1" applyBorder="1" applyAlignment="1" applyProtection="1">
      <alignment vertical="center" shrinkToFit="1"/>
      <protection locked="0"/>
    </xf>
    <xf numFmtId="0" fontId="11" fillId="4" borderId="53" xfId="0" applyFont="1" applyFill="1" applyBorder="1" applyAlignment="1" applyProtection="1">
      <alignment vertical="center" shrinkToFit="1"/>
      <protection locked="0"/>
    </xf>
    <xf numFmtId="183" fontId="5" fillId="0" borderId="0" xfId="0" applyNumberFormat="1" applyFont="1" applyProtection="1">
      <alignment vertical="center"/>
    </xf>
    <xf numFmtId="183" fontId="5" fillId="0" borderId="55" xfId="0" applyNumberFormat="1" applyFont="1" applyBorder="1" applyAlignment="1" applyProtection="1">
      <alignment horizontal="center" vertical="center"/>
    </xf>
    <xf numFmtId="0" fontId="5" fillId="0" borderId="55" xfId="0" applyFont="1" applyBorder="1" applyAlignment="1" applyProtection="1">
      <alignment horizontal="center" vertical="center"/>
    </xf>
    <xf numFmtId="0" fontId="11" fillId="2" borderId="56" xfId="0" applyFont="1" applyFill="1" applyBorder="1" applyAlignment="1" applyProtection="1">
      <alignment vertical="center" shrinkToFit="1"/>
      <protection locked="0"/>
    </xf>
    <xf numFmtId="0" fontId="11" fillId="4" borderId="57" xfId="0" applyFont="1" applyFill="1" applyBorder="1" applyAlignment="1" applyProtection="1">
      <alignment vertical="center" shrinkToFit="1"/>
      <protection locked="0"/>
    </xf>
    <xf numFmtId="0" fontId="11" fillId="4" borderId="58" xfId="0" applyFont="1" applyFill="1" applyBorder="1" applyAlignment="1" applyProtection="1">
      <alignment vertical="center" shrinkToFit="1"/>
      <protection locked="0"/>
    </xf>
    <xf numFmtId="0" fontId="5" fillId="5" borderId="0" xfId="0" applyFont="1" applyFill="1" applyProtection="1">
      <alignment vertical="center"/>
    </xf>
    <xf numFmtId="0" fontId="5" fillId="6" borderId="14" xfId="0" applyFont="1" applyFill="1" applyBorder="1" applyProtection="1">
      <alignment vertical="center"/>
    </xf>
    <xf numFmtId="0" fontId="5" fillId="6" borderId="34" xfId="0" applyFont="1" applyFill="1" applyBorder="1" applyProtection="1">
      <alignment vertical="center"/>
    </xf>
    <xf numFmtId="0" fontId="5" fillId="6" borderId="60" xfId="0" applyFont="1" applyFill="1" applyBorder="1" applyProtection="1">
      <alignment vertical="center"/>
    </xf>
    <xf numFmtId="0" fontId="11" fillId="7" borderId="56" xfId="0" applyFont="1" applyFill="1" applyBorder="1" applyProtection="1">
      <alignment vertical="center"/>
      <protection locked="0"/>
    </xf>
    <xf numFmtId="0" fontId="11" fillId="4" borderId="57" xfId="0" applyFont="1" applyFill="1" applyBorder="1" applyProtection="1">
      <alignment vertical="center"/>
      <protection locked="0"/>
    </xf>
    <xf numFmtId="0" fontId="11" fillId="4" borderId="58" xfId="0" applyFont="1" applyFill="1" applyBorder="1" applyProtection="1">
      <alignment vertical="center"/>
      <protection locked="0"/>
    </xf>
    <xf numFmtId="0" fontId="11" fillId="7" borderId="0" xfId="0" applyFont="1" applyFill="1" applyBorder="1" applyProtection="1">
      <alignment vertical="center"/>
      <protection locked="0"/>
    </xf>
    <xf numFmtId="0" fontId="0" fillId="0" borderId="0" xfId="0">
      <alignment vertical="center"/>
    </xf>
    <xf numFmtId="0" fontId="11" fillId="0" borderId="0" xfId="0" applyFont="1" applyProtection="1">
      <alignment vertical="center"/>
      <protection locked="0"/>
    </xf>
    <xf numFmtId="0" fontId="5" fillId="5" borderId="14" xfId="0" applyFont="1" applyFill="1" applyBorder="1" applyProtection="1">
      <alignment vertical="center"/>
    </xf>
    <xf numFmtId="0" fontId="5" fillId="0" borderId="0" xfId="0" applyFont="1" applyAlignment="1" applyProtection="1">
      <alignment vertical="center"/>
    </xf>
    <xf numFmtId="0" fontId="8" fillId="5" borderId="14" xfId="0" applyFont="1" applyFill="1" applyBorder="1" applyAlignment="1" applyProtection="1">
      <alignment vertical="center"/>
      <protection locked="0"/>
    </xf>
    <xf numFmtId="0" fontId="8" fillId="5" borderId="14" xfId="0" applyFont="1" applyFill="1" applyBorder="1" applyAlignment="1" applyProtection="1">
      <alignment horizontal="left" vertical="center"/>
      <protection locked="0"/>
    </xf>
    <xf numFmtId="0" fontId="8" fillId="5" borderId="14" xfId="0" applyFont="1" applyFill="1" applyBorder="1" applyProtection="1">
      <alignment vertical="center"/>
      <protection locked="0"/>
    </xf>
    <xf numFmtId="0" fontId="15" fillId="5" borderId="14" xfId="0" applyFont="1" applyFill="1" applyBorder="1" applyAlignment="1" applyProtection="1">
      <alignment vertical="center"/>
      <protection locked="0"/>
    </xf>
    <xf numFmtId="176" fontId="5" fillId="0" borderId="0" xfId="0" applyNumberFormat="1" applyFont="1" applyAlignment="1" applyProtection="1">
      <alignment vertical="center"/>
    </xf>
    <xf numFmtId="178" fontId="8" fillId="5" borderId="14" xfId="5" applyNumberFormat="1" applyFont="1" applyFill="1" applyBorder="1" applyAlignment="1" applyProtection="1">
      <alignment vertical="center"/>
      <protection locked="0"/>
    </xf>
    <xf numFmtId="38" fontId="15" fillId="5" borderId="14" xfId="2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vertical="center"/>
    </xf>
    <xf numFmtId="0" fontId="5" fillId="8" borderId="0" xfId="0" applyFont="1" applyFill="1" applyBorder="1" applyAlignment="1" applyProtection="1">
      <alignment vertical="center"/>
    </xf>
    <xf numFmtId="0" fontId="5" fillId="9" borderId="0" xfId="0" applyFont="1" applyFill="1" applyBorder="1" applyAlignment="1" applyProtection="1">
      <alignment vertical="center"/>
    </xf>
    <xf numFmtId="0" fontId="11" fillId="0" borderId="0" xfId="0" applyFont="1" applyAlignment="1" applyProtection="1">
      <alignment vertical="center" wrapText="1"/>
    </xf>
    <xf numFmtId="0" fontId="11" fillId="0" borderId="0" xfId="0" applyFont="1" applyProtection="1">
      <alignment vertical="center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</xf>
    <xf numFmtId="0" fontId="5" fillId="5" borderId="14" xfId="0" applyFont="1" applyFill="1" applyBorder="1" applyProtection="1">
      <alignment vertical="center"/>
      <protection locked="0"/>
    </xf>
    <xf numFmtId="0" fontId="16" fillId="0" borderId="0" xfId="0" applyFont="1" applyFill="1" applyBorder="1" applyAlignment="1" applyProtection="1">
      <alignment horizontal="center" vertical="center" wrapText="1"/>
      <protection locked="0"/>
    </xf>
    <xf numFmtId="178" fontId="10" fillId="0" borderId="0" xfId="5" applyNumberFormat="1" applyFont="1" applyFill="1" applyBorder="1" applyAlignment="1" applyProtection="1">
      <alignment vertical="center"/>
      <protection locked="0"/>
    </xf>
    <xf numFmtId="0" fontId="6" fillId="0" borderId="0" xfId="0" applyNumberFormat="1" applyFont="1" applyFill="1" applyAlignment="1" applyProtection="1">
      <alignment vertical="center"/>
      <protection locked="0"/>
    </xf>
    <xf numFmtId="49" fontId="10" fillId="0" borderId="0" xfId="5" applyNumberFormat="1" applyFont="1" applyFill="1" applyBorder="1" applyAlignment="1" applyProtection="1">
      <alignment vertical="center"/>
      <protection locked="0"/>
    </xf>
    <xf numFmtId="0" fontId="11" fillId="0" borderId="56" xfId="0" applyFont="1" applyFill="1" applyBorder="1" applyProtection="1">
      <alignment vertical="center"/>
      <protection locked="0"/>
    </xf>
    <xf numFmtId="183" fontId="5" fillId="6" borderId="0" xfId="0" applyNumberFormat="1" applyFont="1" applyFill="1" applyProtection="1">
      <alignment vertical="center"/>
    </xf>
    <xf numFmtId="0" fontId="5" fillId="0" borderId="0" xfId="0" applyFont="1" applyAlignment="1" applyProtection="1">
      <alignment horizontal="center" vertical="center"/>
    </xf>
    <xf numFmtId="183" fontId="5" fillId="0" borderId="65" xfId="0" applyNumberFormat="1" applyFont="1" applyBorder="1" applyAlignment="1" applyProtection="1">
      <alignment horizontal="center" vertical="center"/>
    </xf>
    <xf numFmtId="0" fontId="5" fillId="0" borderId="65" xfId="0" applyFont="1" applyBorder="1" applyAlignment="1" applyProtection="1">
      <alignment horizontal="center" vertical="center"/>
    </xf>
    <xf numFmtId="14" fontId="5" fillId="0" borderId="0" xfId="0" applyNumberFormat="1" applyFont="1" applyProtection="1">
      <alignment vertical="center"/>
    </xf>
    <xf numFmtId="0" fontId="11" fillId="0" borderId="0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 shrinkToFit="1"/>
      <protection locked="0"/>
    </xf>
    <xf numFmtId="0" fontId="5" fillId="10" borderId="3" xfId="0" applyFont="1" applyFill="1" applyBorder="1" applyProtection="1">
      <alignment vertical="center"/>
    </xf>
    <xf numFmtId="0" fontId="5" fillId="10" borderId="0" xfId="0" applyFont="1" applyFill="1" applyProtection="1">
      <alignment vertical="center"/>
    </xf>
    <xf numFmtId="0" fontId="5" fillId="6" borderId="40" xfId="0" applyFont="1" applyFill="1" applyBorder="1" applyProtection="1">
      <alignment vertical="center"/>
    </xf>
    <xf numFmtId="177" fontId="5" fillId="0" borderId="0" xfId="6" applyNumberFormat="1" applyFont="1" applyProtection="1">
      <alignment vertical="center"/>
    </xf>
    <xf numFmtId="9" fontId="14" fillId="0" borderId="0" xfId="0" applyNumberFormat="1" applyFont="1" applyFill="1" applyBorder="1" applyAlignment="1" applyProtection="1">
      <alignment vertical="center" shrinkToFit="1"/>
      <protection locked="0"/>
    </xf>
    <xf numFmtId="0" fontId="5" fillId="0" borderId="0" xfId="0" applyFont="1" applyFill="1" applyBorder="1" applyProtection="1">
      <alignment vertical="center"/>
    </xf>
    <xf numFmtId="0" fontId="5" fillId="0" borderId="0" xfId="0" applyFont="1" applyFill="1" applyBorder="1" applyProtection="1">
      <alignment vertical="center"/>
      <protection locked="0"/>
    </xf>
    <xf numFmtId="0" fontId="5" fillId="0" borderId="14" xfId="0" applyFont="1" applyBorder="1" applyProtection="1">
      <alignment vertical="center"/>
    </xf>
    <xf numFmtId="0" fontId="5" fillId="11" borderId="14" xfId="0" applyFont="1" applyFill="1" applyBorder="1" applyProtection="1">
      <alignment vertical="center"/>
    </xf>
    <xf numFmtId="0" fontId="5" fillId="12" borderId="14" xfId="0" applyFont="1" applyFill="1" applyBorder="1" applyProtection="1">
      <alignment vertical="center"/>
    </xf>
    <xf numFmtId="177" fontId="5" fillId="11" borderId="14" xfId="6" quotePrefix="1" applyNumberFormat="1" applyFont="1" applyFill="1" applyBorder="1" applyProtection="1">
      <alignment vertical="center"/>
    </xf>
    <xf numFmtId="177" fontId="5" fillId="11" borderId="14" xfId="6" applyNumberFormat="1" applyFont="1" applyFill="1" applyBorder="1" applyProtection="1">
      <alignment vertical="center"/>
    </xf>
    <xf numFmtId="0" fontId="5" fillId="13" borderId="0" xfId="0" applyFont="1" applyFill="1" applyBorder="1" applyProtection="1">
      <alignment vertical="center"/>
    </xf>
    <xf numFmtId="0" fontId="5" fillId="6" borderId="40" xfId="0" applyFont="1" applyFill="1" applyBorder="1" applyAlignment="1" applyProtection="1">
      <alignment vertical="center"/>
    </xf>
    <xf numFmtId="177" fontId="5" fillId="11" borderId="40" xfId="6" quotePrefix="1" applyNumberFormat="1" applyFont="1" applyFill="1" applyBorder="1" applyProtection="1">
      <alignment vertical="center"/>
    </xf>
    <xf numFmtId="177" fontId="5" fillId="11" borderId="40" xfId="6" applyNumberFormat="1" applyFont="1" applyFill="1" applyBorder="1" applyProtection="1">
      <alignment vertical="center"/>
    </xf>
    <xf numFmtId="177" fontId="5" fillId="14" borderId="40" xfId="6" applyNumberFormat="1" applyFont="1" applyFill="1" applyBorder="1" applyProtection="1">
      <alignment vertical="center"/>
    </xf>
    <xf numFmtId="0" fontId="5" fillId="0" borderId="0" xfId="0" applyFont="1">
      <alignment vertical="center"/>
    </xf>
    <xf numFmtId="0" fontId="17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7" fillId="15" borderId="14" xfId="0" applyFont="1" applyFill="1" applyBorder="1" applyAlignment="1">
      <alignment vertical="center" shrinkToFit="1"/>
    </xf>
    <xf numFmtId="0" fontId="0" fillId="13" borderId="14" xfId="0" applyFill="1" applyBorder="1" applyProtection="1">
      <alignment vertical="center"/>
    </xf>
    <xf numFmtId="0" fontId="0" fillId="0" borderId="14" xfId="4" applyFont="1" applyFill="1" applyBorder="1" applyAlignment="1">
      <alignment vertical="center" wrapText="1"/>
    </xf>
    <xf numFmtId="0" fontId="18" fillId="0" borderId="14" xfId="4" applyFont="1" applyFill="1" applyBorder="1" applyAlignment="1">
      <alignment vertical="center" wrapText="1"/>
    </xf>
    <xf numFmtId="38" fontId="0" fillId="0" borderId="0" xfId="5" applyFont="1">
      <alignment vertical="center"/>
    </xf>
    <xf numFmtId="49" fontId="0" fillId="0" borderId="0" xfId="0" applyNumberFormat="1" applyAlignment="1">
      <alignment horizontal="center" vertical="center"/>
    </xf>
    <xf numFmtId="0" fontId="0" fillId="16" borderId="0" xfId="0" applyFill="1">
      <alignment vertical="center"/>
    </xf>
    <xf numFmtId="0" fontId="0" fillId="0" borderId="0" xfId="0" applyAlignment="1">
      <alignment horizontal="center" vertical="center"/>
    </xf>
    <xf numFmtId="0" fontId="19" fillId="0" borderId="0" xfId="0" applyFont="1">
      <alignment vertical="center"/>
    </xf>
    <xf numFmtId="0" fontId="19" fillId="17" borderId="14" xfId="0" applyFont="1" applyFill="1" applyBorder="1" applyAlignment="1" applyProtection="1">
      <alignment horizontal="center" vertical="center"/>
    </xf>
    <xf numFmtId="0" fontId="19" fillId="0" borderId="14" xfId="0" applyFont="1" applyBorder="1" applyAlignment="1" applyProtection="1">
      <alignment vertical="center" shrinkToFit="1"/>
      <protection locked="0"/>
    </xf>
    <xf numFmtId="38" fontId="19" fillId="17" borderId="14" xfId="2" applyFont="1" applyFill="1" applyBorder="1" applyAlignment="1" applyProtection="1">
      <alignment horizontal="center" vertical="center"/>
    </xf>
    <xf numFmtId="38" fontId="19" fillId="13" borderId="14" xfId="2" applyNumberFormat="1" applyFont="1" applyFill="1" applyBorder="1" applyProtection="1">
      <alignment vertical="center"/>
      <protection locked="0"/>
    </xf>
    <xf numFmtId="38" fontId="19" fillId="17" borderId="14" xfId="2" applyFont="1" applyFill="1" applyBorder="1" applyAlignment="1" applyProtection="1">
      <alignment horizontal="center" vertical="center" shrinkToFit="1"/>
    </xf>
    <xf numFmtId="49" fontId="19" fillId="17" borderId="14" xfId="0" applyNumberFormat="1" applyFont="1" applyFill="1" applyBorder="1" applyAlignment="1" applyProtection="1">
      <alignment horizontal="center" vertical="center"/>
    </xf>
    <xf numFmtId="49" fontId="19" fillId="0" borderId="14" xfId="0" applyNumberFormat="1" applyFont="1" applyFill="1" applyBorder="1" applyAlignment="1" applyProtection="1">
      <alignment horizontal="center" vertical="center"/>
      <protection locked="0"/>
    </xf>
    <xf numFmtId="0" fontId="0" fillId="16" borderId="0" xfId="0" applyFill="1" applyAlignment="1">
      <alignment horizontal="center" vertical="center"/>
    </xf>
    <xf numFmtId="0" fontId="19" fillId="16" borderId="0" xfId="0" applyFont="1" applyFill="1">
      <alignment vertical="center"/>
    </xf>
    <xf numFmtId="38" fontId="19" fillId="13" borderId="14" xfId="2" applyNumberFormat="1" applyFont="1" applyFill="1" applyBorder="1" applyAlignment="1" applyProtection="1">
      <alignment horizontal="center" vertical="center"/>
      <protection locked="0"/>
    </xf>
    <xf numFmtId="0" fontId="8" fillId="3" borderId="27" xfId="0" applyFont="1" applyFill="1" applyBorder="1" applyAlignment="1" applyProtection="1">
      <alignment vertical="center" wrapText="1"/>
      <protection locked="0"/>
    </xf>
    <xf numFmtId="0" fontId="8" fillId="3" borderId="11" xfId="0" applyFont="1" applyFill="1" applyBorder="1" applyAlignment="1" applyProtection="1">
      <alignment vertical="center" wrapText="1"/>
      <protection locked="0"/>
    </xf>
    <xf numFmtId="0" fontId="8" fillId="3" borderId="19" xfId="0" applyFont="1" applyFill="1" applyBorder="1" applyAlignment="1" applyProtection="1">
      <alignment vertical="center" wrapText="1"/>
      <protection locked="0"/>
    </xf>
    <xf numFmtId="0" fontId="8" fillId="3" borderId="23" xfId="0" applyFont="1" applyFill="1" applyBorder="1" applyAlignment="1" applyProtection="1">
      <alignment vertical="center" wrapText="1"/>
      <protection locked="0"/>
    </xf>
    <xf numFmtId="0" fontId="8" fillId="3" borderId="10" xfId="0" applyFont="1" applyFill="1" applyBorder="1" applyAlignment="1" applyProtection="1">
      <alignment vertical="center" wrapText="1"/>
      <protection locked="0"/>
    </xf>
    <xf numFmtId="0" fontId="8" fillId="3" borderId="18" xfId="0" applyFont="1" applyFill="1" applyBorder="1" applyAlignment="1" applyProtection="1">
      <alignment vertical="center" wrapText="1"/>
      <protection locked="0"/>
    </xf>
    <xf numFmtId="0" fontId="8" fillId="0" borderId="7" xfId="0" applyFont="1" applyBorder="1" applyAlignment="1" applyProtection="1">
      <alignment horizontal="center" vertical="center" shrinkToFit="1"/>
      <protection locked="0"/>
    </xf>
    <xf numFmtId="0" fontId="8" fillId="0" borderId="14" xfId="0" applyFont="1" applyBorder="1" applyAlignment="1" applyProtection="1">
      <alignment horizontal="center" vertical="center" shrinkToFit="1"/>
      <protection locked="0"/>
    </xf>
    <xf numFmtId="0" fontId="8" fillId="0" borderId="8" xfId="0" applyFont="1" applyBorder="1" applyAlignment="1" applyProtection="1">
      <alignment horizontal="center" vertical="center" shrinkToFit="1"/>
      <protection locked="0"/>
    </xf>
    <xf numFmtId="0" fontId="8" fillId="0" borderId="15" xfId="0" applyFont="1" applyBorder="1" applyAlignment="1" applyProtection="1">
      <alignment horizontal="center" vertical="center" shrinkToFit="1"/>
      <protection locked="0"/>
    </xf>
    <xf numFmtId="0" fontId="8" fillId="3" borderId="14" xfId="0" applyFont="1" applyFill="1" applyBorder="1" applyAlignment="1" applyProtection="1">
      <alignment horizontal="center" vertical="center" wrapText="1"/>
      <protection locked="0"/>
    </xf>
    <xf numFmtId="0" fontId="8" fillId="3" borderId="15" xfId="0" applyFont="1" applyFill="1" applyBorder="1" applyAlignment="1" applyProtection="1">
      <alignment horizontal="center" vertical="center" wrapText="1"/>
      <protection locked="0"/>
    </xf>
    <xf numFmtId="38" fontId="8" fillId="0" borderId="14" xfId="5" applyFont="1" applyBorder="1" applyAlignment="1" applyProtection="1">
      <alignment horizontal="center" vertical="center" shrinkToFit="1"/>
      <protection locked="0"/>
    </xf>
    <xf numFmtId="38" fontId="8" fillId="0" borderId="15" xfId="5" applyFont="1" applyBorder="1" applyAlignment="1" applyProtection="1">
      <alignment horizontal="center" vertical="center" shrinkToFit="1"/>
      <protection locked="0"/>
    </xf>
    <xf numFmtId="38" fontId="8" fillId="0" borderId="63" xfId="5" applyFont="1" applyBorder="1" applyAlignment="1" applyProtection="1">
      <alignment horizontal="center" vertical="center" shrinkToFit="1"/>
      <protection locked="0"/>
    </xf>
    <xf numFmtId="38" fontId="8" fillId="0" borderId="64" xfId="5" applyFont="1" applyBorder="1" applyAlignment="1" applyProtection="1">
      <alignment horizontal="center" vertical="center" shrinkToFit="1"/>
      <protection locked="0"/>
    </xf>
    <xf numFmtId="0" fontId="11" fillId="0" borderId="7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/>
    </xf>
    <xf numFmtId="0" fontId="11" fillId="0" borderId="15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8" fillId="0" borderId="13" xfId="0" applyFont="1" applyBorder="1" applyAlignment="1" applyProtection="1">
      <alignment horizontal="center" vertical="center" shrinkToFi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0" borderId="62" xfId="0" applyFont="1" applyBorder="1" applyAlignment="1" applyProtection="1">
      <alignment horizontal="center" vertical="center" wrapText="1"/>
      <protection locked="0"/>
    </xf>
    <xf numFmtId="0" fontId="8" fillId="0" borderId="63" xfId="0" applyFont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left" vertical="center" wrapText="1" shrinkToFit="1"/>
      <protection locked="0"/>
    </xf>
    <xf numFmtId="0" fontId="9" fillId="2" borderId="11" xfId="0" applyFont="1" applyFill="1" applyBorder="1" applyAlignment="1" applyProtection="1">
      <alignment horizontal="left" vertical="center" wrapText="1" shrinkToFit="1"/>
      <protection locked="0"/>
    </xf>
    <xf numFmtId="0" fontId="9" fillId="2" borderId="19" xfId="0" applyFont="1" applyFill="1" applyBorder="1" applyAlignment="1" applyProtection="1">
      <alignment horizontal="left" vertical="center" wrapText="1" shrinkToFit="1"/>
      <protection locked="0"/>
    </xf>
    <xf numFmtId="0" fontId="9" fillId="2" borderId="3" xfId="0" applyFont="1" applyFill="1" applyBorder="1" applyAlignment="1" applyProtection="1">
      <alignment horizontal="left" vertical="center" wrapText="1" shrinkToFit="1"/>
      <protection locked="0"/>
    </xf>
    <xf numFmtId="0" fontId="9" fillId="2" borderId="10" xfId="0" applyFont="1" applyFill="1" applyBorder="1" applyAlignment="1" applyProtection="1">
      <alignment horizontal="left" vertical="center" wrapText="1" shrinkToFit="1"/>
      <protection locked="0"/>
    </xf>
    <xf numFmtId="0" fontId="9" fillId="2" borderId="18" xfId="0" applyFont="1" applyFill="1" applyBorder="1" applyAlignment="1" applyProtection="1">
      <alignment horizontal="left" vertical="center" wrapText="1" shrinkToFit="1"/>
      <protection locked="0"/>
    </xf>
    <xf numFmtId="0" fontId="11" fillId="2" borderId="27" xfId="0" applyFont="1" applyFill="1" applyBorder="1" applyAlignment="1" applyProtection="1">
      <alignment horizontal="center" vertical="center" shrinkToFit="1"/>
      <protection locked="0"/>
    </xf>
    <xf numFmtId="0" fontId="11" fillId="2" borderId="11" xfId="0" applyFont="1" applyFill="1" applyBorder="1" applyAlignment="1" applyProtection="1">
      <alignment horizontal="center" vertical="center" shrinkToFit="1"/>
      <protection locked="0"/>
    </xf>
    <xf numFmtId="0" fontId="11" fillId="2" borderId="19" xfId="0" applyFont="1" applyFill="1" applyBorder="1" applyAlignment="1" applyProtection="1">
      <alignment horizontal="center" vertical="center" shrinkToFit="1"/>
      <protection locked="0"/>
    </xf>
    <xf numFmtId="0" fontId="11" fillId="2" borderId="23" xfId="0" applyFont="1" applyFill="1" applyBorder="1" applyAlignment="1" applyProtection="1">
      <alignment horizontal="center" vertical="center" shrinkToFit="1"/>
      <protection locked="0"/>
    </xf>
    <xf numFmtId="0" fontId="11" fillId="2" borderId="10" xfId="0" applyFont="1" applyFill="1" applyBorder="1" applyAlignment="1" applyProtection="1">
      <alignment horizontal="center" vertical="center" shrinkToFit="1"/>
      <protection locked="0"/>
    </xf>
    <xf numFmtId="0" fontId="11" fillId="2" borderId="18" xfId="0" applyFont="1" applyFill="1" applyBorder="1" applyAlignment="1" applyProtection="1">
      <alignment horizontal="center" vertical="center" shrinkToFit="1"/>
      <protection locked="0"/>
    </xf>
    <xf numFmtId="0" fontId="9" fillId="2" borderId="5" xfId="0" applyFont="1" applyFill="1" applyBorder="1" applyAlignment="1" applyProtection="1">
      <alignment horizontal="left" vertical="center" wrapText="1" shrinkToFit="1"/>
      <protection locked="0"/>
    </xf>
    <xf numFmtId="0" fontId="9" fillId="2" borderId="12" xfId="0" applyFont="1" applyFill="1" applyBorder="1" applyAlignment="1" applyProtection="1">
      <alignment horizontal="left" vertical="center" wrapText="1" shrinkToFit="1"/>
      <protection locked="0"/>
    </xf>
    <xf numFmtId="0" fontId="9" fillId="2" borderId="20" xfId="0" applyFont="1" applyFill="1" applyBorder="1" applyAlignment="1" applyProtection="1">
      <alignment horizontal="left" vertical="center" wrapText="1" shrinkToFit="1"/>
      <protection locked="0"/>
    </xf>
    <xf numFmtId="0" fontId="11" fillId="2" borderId="28" xfId="0" applyFont="1" applyFill="1" applyBorder="1" applyAlignment="1" applyProtection="1">
      <alignment horizontal="center" vertical="center" shrinkToFit="1"/>
      <protection locked="0"/>
    </xf>
    <xf numFmtId="0" fontId="11" fillId="2" borderId="12" xfId="0" applyFont="1" applyFill="1" applyBorder="1" applyAlignment="1" applyProtection="1">
      <alignment horizontal="center" vertical="center" shrinkToFit="1"/>
      <protection locked="0"/>
    </xf>
    <xf numFmtId="0" fontId="11" fillId="2" borderId="20" xfId="0" applyFont="1" applyFill="1" applyBorder="1" applyAlignment="1" applyProtection="1">
      <alignment horizontal="center" vertical="center" shrinkToFit="1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horizontal="center" vertical="center" wrapText="1"/>
      <protection locked="0"/>
    </xf>
    <xf numFmtId="0" fontId="8" fillId="0" borderId="22" xfId="0" applyFont="1" applyBorder="1" applyAlignment="1" applyProtection="1">
      <alignment horizontal="center" vertical="center" wrapText="1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38" fontId="8" fillId="0" borderId="27" xfId="5" applyFont="1" applyBorder="1" applyAlignment="1" applyProtection="1">
      <alignment horizontal="center" vertical="center"/>
      <protection locked="0"/>
    </xf>
    <xf numFmtId="38" fontId="8" fillId="0" borderId="11" xfId="5" applyFont="1" applyBorder="1" applyAlignment="1" applyProtection="1">
      <alignment horizontal="center" vertical="center"/>
      <protection locked="0"/>
    </xf>
    <xf numFmtId="38" fontId="8" fillId="0" borderId="22" xfId="5" applyFont="1" applyBorder="1" applyAlignment="1" applyProtection="1">
      <alignment horizontal="center" vertical="center"/>
      <protection locked="0"/>
    </xf>
    <xf numFmtId="38" fontId="8" fillId="0" borderId="0" xfId="5" applyFont="1" applyBorder="1" applyAlignment="1" applyProtection="1">
      <alignment horizontal="center" vertical="center"/>
      <protection locked="0"/>
    </xf>
    <xf numFmtId="38" fontId="8" fillId="0" borderId="28" xfId="5" applyFont="1" applyBorder="1" applyAlignment="1" applyProtection="1">
      <alignment horizontal="center" vertical="center"/>
      <protection locked="0"/>
    </xf>
    <xf numFmtId="38" fontId="8" fillId="0" borderId="12" xfId="5" applyFont="1" applyBorder="1" applyAlignment="1" applyProtection="1">
      <alignment horizontal="center" vertical="center"/>
      <protection locked="0"/>
    </xf>
    <xf numFmtId="0" fontId="8" fillId="0" borderId="69" xfId="0" applyFont="1" applyBorder="1" applyAlignment="1" applyProtection="1">
      <alignment horizontal="center" vertical="center"/>
      <protection locked="0"/>
    </xf>
    <xf numFmtId="0" fontId="8" fillId="0" borderId="70" xfId="0" applyFont="1" applyBorder="1" applyAlignment="1" applyProtection="1">
      <alignment horizontal="center" vertical="center"/>
      <protection locked="0"/>
    </xf>
    <xf numFmtId="0" fontId="8" fillId="0" borderId="71" xfId="0" applyFont="1" applyBorder="1" applyAlignment="1" applyProtection="1">
      <alignment horizontal="center" vertical="center"/>
      <protection locked="0"/>
    </xf>
    <xf numFmtId="58" fontId="8" fillId="2" borderId="0" xfId="0" applyNumberFormat="1" applyFont="1" applyFill="1" applyBorder="1" applyAlignment="1" applyProtection="1">
      <alignment horizontal="center" vertical="center" shrinkToFit="1"/>
      <protection locked="0"/>
    </xf>
    <xf numFmtId="58" fontId="8" fillId="2" borderId="12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</xf>
    <xf numFmtId="0" fontId="5" fillId="0" borderId="69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5" fillId="0" borderId="73" xfId="0" applyFont="1" applyBorder="1" applyAlignment="1" applyProtection="1">
      <alignment horizontal="center" vertical="center"/>
    </xf>
    <xf numFmtId="0" fontId="14" fillId="2" borderId="54" xfId="0" applyFont="1" applyFill="1" applyBorder="1" applyAlignment="1" applyProtection="1">
      <alignment horizontal="center" vertical="center" shrinkToFit="1"/>
      <protection locked="0"/>
    </xf>
    <xf numFmtId="0" fontId="14" fillId="2" borderId="59" xfId="0" applyFont="1" applyFill="1" applyBorder="1" applyAlignment="1" applyProtection="1">
      <alignment horizontal="center" vertical="center" shrinkToFit="1"/>
      <protection locked="0"/>
    </xf>
    <xf numFmtId="0" fontId="14" fillId="2" borderId="61" xfId="0" applyFont="1" applyFill="1" applyBorder="1" applyAlignment="1" applyProtection="1">
      <alignment horizontal="center" vertical="center" shrinkToFit="1"/>
      <protection locked="0"/>
    </xf>
    <xf numFmtId="0" fontId="14" fillId="2" borderId="23" xfId="0" applyFont="1" applyFill="1" applyBorder="1" applyAlignment="1" applyProtection="1">
      <alignment horizontal="center" vertical="center" shrinkToFit="1"/>
      <protection locked="0"/>
    </xf>
    <xf numFmtId="0" fontId="14" fillId="2" borderId="10" xfId="0" applyFont="1" applyFill="1" applyBorder="1" applyAlignment="1" applyProtection="1">
      <alignment horizontal="center" vertical="center" shrinkToFit="1"/>
      <protection locked="0"/>
    </xf>
    <xf numFmtId="0" fontId="14" fillId="2" borderId="18" xfId="0" applyFont="1" applyFill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19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17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 applyProtection="1">
      <alignment horizontal="center" vertical="center" wrapText="1"/>
      <protection locked="0"/>
    </xf>
    <xf numFmtId="58" fontId="8" fillId="2" borderId="27" xfId="0" applyNumberFormat="1" applyFont="1" applyFill="1" applyBorder="1" applyAlignment="1" applyProtection="1">
      <alignment horizontal="distributed" vertical="center" shrinkToFit="1"/>
      <protection locked="0"/>
    </xf>
    <xf numFmtId="58" fontId="8" fillId="2" borderId="11" xfId="0" applyNumberFormat="1" applyFont="1" applyFill="1" applyBorder="1" applyAlignment="1" applyProtection="1">
      <alignment horizontal="distributed" vertical="center" shrinkToFit="1"/>
      <protection locked="0"/>
    </xf>
    <xf numFmtId="58" fontId="8" fillId="2" borderId="19" xfId="0" applyNumberFormat="1" applyFont="1" applyFill="1" applyBorder="1" applyAlignment="1" applyProtection="1">
      <alignment horizontal="distributed" vertical="center" shrinkToFit="1"/>
      <protection locked="0"/>
    </xf>
    <xf numFmtId="58" fontId="8" fillId="2" borderId="22" xfId="0" applyNumberFormat="1" applyFont="1" applyFill="1" applyBorder="1" applyAlignment="1" applyProtection="1">
      <alignment horizontal="distributed" vertical="center" shrinkToFit="1"/>
      <protection locked="0"/>
    </xf>
    <xf numFmtId="58" fontId="8" fillId="2" borderId="0" xfId="0" applyNumberFormat="1" applyFont="1" applyFill="1" applyBorder="1" applyAlignment="1" applyProtection="1">
      <alignment horizontal="distributed" vertical="center" shrinkToFit="1"/>
      <protection locked="0"/>
    </xf>
    <xf numFmtId="58" fontId="8" fillId="2" borderId="17" xfId="0" applyNumberFormat="1" applyFont="1" applyFill="1" applyBorder="1" applyAlignment="1" applyProtection="1">
      <alignment horizontal="distributed" vertical="center" shrinkToFit="1"/>
      <protection locked="0"/>
    </xf>
    <xf numFmtId="58" fontId="8" fillId="2" borderId="28" xfId="0" applyNumberFormat="1" applyFont="1" applyFill="1" applyBorder="1" applyAlignment="1" applyProtection="1">
      <alignment horizontal="distributed" vertical="center" shrinkToFit="1"/>
      <protection locked="0"/>
    </xf>
    <xf numFmtId="58" fontId="8" fillId="2" borderId="12" xfId="0" applyNumberFormat="1" applyFont="1" applyFill="1" applyBorder="1" applyAlignment="1" applyProtection="1">
      <alignment horizontal="distributed" vertical="center" shrinkToFit="1"/>
      <protection locked="0"/>
    </xf>
    <xf numFmtId="58" fontId="8" fillId="2" borderId="20" xfId="0" applyNumberFormat="1" applyFont="1" applyFill="1" applyBorder="1" applyAlignment="1" applyProtection="1">
      <alignment horizontal="distributed" vertical="center" shrinkToFit="1"/>
      <protection locked="0"/>
    </xf>
    <xf numFmtId="0" fontId="8" fillId="0" borderId="34" xfId="0" applyFont="1" applyFill="1" applyBorder="1" applyAlignment="1" applyProtection="1">
      <alignment horizontal="center" vertical="center" textRotation="255" shrinkToFit="1"/>
      <protection locked="0"/>
    </xf>
    <xf numFmtId="0" fontId="8" fillId="0" borderId="35" xfId="0" applyFont="1" applyFill="1" applyBorder="1" applyAlignment="1" applyProtection="1">
      <alignment horizontal="center" vertical="center" textRotation="255" shrinkToFit="1"/>
      <protection locked="0"/>
    </xf>
    <xf numFmtId="0" fontId="8" fillId="0" borderId="36" xfId="0" applyFont="1" applyFill="1" applyBorder="1" applyAlignment="1" applyProtection="1">
      <alignment horizontal="center" vertical="center" textRotation="255" shrinkToFit="1"/>
      <protection locked="0"/>
    </xf>
    <xf numFmtId="0" fontId="8" fillId="2" borderId="27" xfId="0" applyFont="1" applyFill="1" applyBorder="1" applyAlignment="1" applyProtection="1">
      <alignment horizontal="center" vertical="center" shrinkToFit="1"/>
      <protection locked="0"/>
    </xf>
    <xf numFmtId="0" fontId="8" fillId="2" borderId="19" xfId="0" applyFont="1" applyFill="1" applyBorder="1" applyAlignment="1" applyProtection="1">
      <alignment horizontal="center" vertical="center" shrinkToFit="1"/>
      <protection locked="0"/>
    </xf>
    <xf numFmtId="0" fontId="8" fillId="2" borderId="22" xfId="0" applyFont="1" applyFill="1" applyBorder="1" applyAlignment="1" applyProtection="1">
      <alignment horizontal="center" vertical="center" shrinkToFit="1"/>
      <protection locked="0"/>
    </xf>
    <xf numFmtId="0" fontId="8" fillId="2" borderId="17" xfId="0" applyFont="1" applyFill="1" applyBorder="1" applyAlignment="1" applyProtection="1">
      <alignment horizontal="center" vertical="center" shrinkToFit="1"/>
      <protection locked="0"/>
    </xf>
    <xf numFmtId="0" fontId="8" fillId="2" borderId="28" xfId="0" applyFont="1" applyFill="1" applyBorder="1" applyAlignment="1" applyProtection="1">
      <alignment horizontal="center" vertical="center" shrinkToFit="1"/>
      <protection locked="0"/>
    </xf>
    <xf numFmtId="0" fontId="8" fillId="2" borderId="20" xfId="0" applyFont="1" applyFill="1" applyBorder="1" applyAlignment="1" applyProtection="1">
      <alignment horizontal="center" vertical="center" shrinkToFit="1"/>
      <protection locked="0"/>
    </xf>
    <xf numFmtId="0" fontId="8" fillId="0" borderId="40" xfId="0" applyFont="1" applyBorder="1" applyAlignment="1" applyProtection="1">
      <alignment horizontal="center" vertical="center"/>
      <protection locked="0"/>
    </xf>
    <xf numFmtId="0" fontId="8" fillId="0" borderId="42" xfId="0" applyFont="1" applyBorder="1" applyAlignment="1" applyProtection="1">
      <alignment horizontal="center" vertical="center"/>
      <protection locked="0"/>
    </xf>
    <xf numFmtId="0" fontId="8" fillId="0" borderId="45" xfId="0" applyFont="1" applyBorder="1" applyAlignment="1" applyProtection="1">
      <alignment horizontal="center" vertical="center"/>
      <protection locked="0"/>
    </xf>
    <xf numFmtId="0" fontId="8" fillId="0" borderId="41" xfId="0" applyFont="1" applyBorder="1" applyAlignment="1" applyProtection="1">
      <alignment horizontal="center" vertical="center"/>
      <protection locked="0"/>
    </xf>
    <xf numFmtId="0" fontId="8" fillId="0" borderId="43" xfId="0" applyFont="1" applyBorder="1" applyAlignment="1" applyProtection="1">
      <alignment horizontal="center" vertical="center"/>
      <protection locked="0"/>
    </xf>
    <xf numFmtId="0" fontId="8" fillId="0" borderId="49" xfId="0" applyFont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 applyProtection="1">
      <alignment horizontal="center" vertical="center" shrinkToFit="1"/>
      <protection locked="0"/>
    </xf>
    <xf numFmtId="0" fontId="8" fillId="2" borderId="0" xfId="0" applyFont="1" applyFill="1" applyBorder="1" applyAlignment="1" applyProtection="1">
      <alignment horizontal="center" vertical="center" shrinkToFit="1"/>
      <protection locked="0"/>
    </xf>
    <xf numFmtId="0" fontId="8" fillId="2" borderId="12" xfId="0" applyFont="1" applyFill="1" applyBorder="1" applyAlignment="1" applyProtection="1">
      <alignment horizontal="center" vertical="center" shrinkToFit="1"/>
      <protection locked="0"/>
    </xf>
    <xf numFmtId="0" fontId="8" fillId="0" borderId="28" xfId="0" applyFont="1" applyBorder="1" applyAlignment="1" applyProtection="1">
      <alignment horizontal="center" vertical="center" wrapText="1"/>
      <protection locked="0"/>
    </xf>
    <xf numFmtId="58" fontId="8" fillId="2" borderId="1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>
      <alignment vertical="center"/>
    </xf>
    <xf numFmtId="176" fontId="14" fillId="0" borderId="0" xfId="0" applyNumberFormat="1" applyFont="1" applyAlignment="1" applyProtection="1">
      <alignment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16" xfId="0" applyFont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17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10" xfId="0" applyFont="1" applyBorder="1" applyAlignment="1" applyProtection="1">
      <alignment vertical="center"/>
      <protection locked="0"/>
    </xf>
    <xf numFmtId="0" fontId="5" fillId="0" borderId="18" xfId="0" applyFont="1" applyBorder="1" applyAlignment="1" applyProtection="1">
      <alignment vertical="center"/>
      <protection locked="0"/>
    </xf>
    <xf numFmtId="0" fontId="13" fillId="0" borderId="21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0" borderId="16" xfId="0" applyFont="1" applyBorder="1" applyAlignment="1" applyProtection="1">
      <alignment horizontal="center" vertical="center"/>
      <protection locked="0"/>
    </xf>
    <xf numFmtId="0" fontId="13" fillId="0" borderId="22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17" xfId="0" applyFont="1" applyBorder="1" applyAlignment="1" applyProtection="1">
      <alignment horizontal="center" vertical="center"/>
      <protection locked="0"/>
    </xf>
    <xf numFmtId="0" fontId="13" fillId="0" borderId="23" xfId="0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13" fillId="0" borderId="18" xfId="0" applyFont="1" applyBorder="1" applyAlignment="1" applyProtection="1">
      <alignment horizontal="center" vertical="center"/>
      <protection locked="0"/>
    </xf>
    <xf numFmtId="0" fontId="11" fillId="0" borderId="32" xfId="0" applyFont="1" applyBorder="1" applyAlignment="1" applyProtection="1">
      <alignment horizontal="center" vertical="center" shrinkToFit="1"/>
      <protection locked="0"/>
    </xf>
    <xf numFmtId="0" fontId="11" fillId="0" borderId="25" xfId="0" applyFont="1" applyBorder="1" applyAlignment="1" applyProtection="1">
      <alignment horizontal="center" vertical="center" shrinkToFit="1"/>
      <protection locked="0"/>
    </xf>
    <xf numFmtId="0" fontId="11" fillId="0" borderId="26" xfId="0" applyFont="1" applyBorder="1" applyAlignment="1" applyProtection="1">
      <alignment horizontal="center" vertical="center" shrinkToFit="1"/>
      <protection locked="0"/>
    </xf>
    <xf numFmtId="0" fontId="11" fillId="0" borderId="33" xfId="0" applyFont="1" applyBorder="1" applyAlignment="1" applyProtection="1">
      <alignment horizontal="center" vertical="center" shrinkToFit="1"/>
      <protection locked="0"/>
    </xf>
    <xf numFmtId="0" fontId="11" fillId="0" borderId="30" xfId="0" applyFont="1" applyBorder="1" applyAlignment="1" applyProtection="1">
      <alignment horizontal="center" vertical="center" shrinkToFit="1"/>
      <protection locked="0"/>
    </xf>
    <xf numFmtId="0" fontId="11" fillId="0" borderId="31" xfId="0" applyFont="1" applyBorder="1" applyAlignment="1" applyProtection="1">
      <alignment horizontal="center" vertical="center" shrinkToFit="1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6" fillId="0" borderId="21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0" fontId="6" fillId="0" borderId="22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17" xfId="0" applyFont="1" applyFill="1" applyBorder="1" applyAlignment="1" applyProtection="1">
      <alignment horizontal="center" vertical="center"/>
      <protection locked="0"/>
    </xf>
    <xf numFmtId="0" fontId="6" fillId="0" borderId="23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0" borderId="18" xfId="0" applyFont="1" applyFill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 wrapText="1" shrinkToFit="1"/>
      <protection locked="0"/>
    </xf>
    <xf numFmtId="0" fontId="5" fillId="0" borderId="9" xfId="0" applyFont="1" applyBorder="1" applyAlignment="1" applyProtection="1">
      <alignment horizontal="center" vertical="center" wrapText="1" shrinkToFit="1"/>
      <protection locked="0"/>
    </xf>
    <xf numFmtId="0" fontId="5" fillId="0" borderId="16" xfId="0" applyFont="1" applyBorder="1" applyAlignment="1" applyProtection="1">
      <alignment horizontal="center" vertical="center" wrapText="1" shrinkToFit="1"/>
      <protection locked="0"/>
    </xf>
    <xf numFmtId="0" fontId="5" fillId="0" borderId="22" xfId="0" applyFont="1" applyBorder="1" applyAlignment="1" applyProtection="1">
      <alignment horizontal="center" vertical="center" wrapText="1" shrinkToFit="1"/>
      <protection locked="0"/>
    </xf>
    <xf numFmtId="0" fontId="5" fillId="0" borderId="0" xfId="0" applyFont="1" applyBorder="1" applyAlignment="1" applyProtection="1">
      <alignment horizontal="center" vertical="center" wrapText="1" shrinkToFit="1"/>
      <protection locked="0"/>
    </xf>
    <xf numFmtId="0" fontId="5" fillId="0" borderId="17" xfId="0" applyFont="1" applyBorder="1" applyAlignment="1" applyProtection="1">
      <alignment horizontal="center" vertical="center" wrapText="1" shrinkToFit="1"/>
      <protection locked="0"/>
    </xf>
    <xf numFmtId="0" fontId="5" fillId="0" borderId="23" xfId="0" applyFont="1" applyBorder="1" applyAlignment="1" applyProtection="1">
      <alignment horizontal="center" vertical="center" wrapText="1" shrinkToFit="1"/>
      <protection locked="0"/>
    </xf>
    <xf numFmtId="0" fontId="5" fillId="0" borderId="10" xfId="0" applyFont="1" applyBorder="1" applyAlignment="1" applyProtection="1">
      <alignment horizontal="center" vertical="center" wrapText="1" shrinkToFit="1"/>
      <protection locked="0"/>
    </xf>
    <xf numFmtId="0" fontId="5" fillId="0" borderId="18" xfId="0" applyFont="1" applyBorder="1" applyAlignment="1" applyProtection="1">
      <alignment horizontal="center" vertical="center" wrapText="1" shrinkToFit="1"/>
      <protection locked="0"/>
    </xf>
    <xf numFmtId="0" fontId="11" fillId="2" borderId="21" xfId="0" applyFont="1" applyFill="1" applyBorder="1" applyAlignment="1" applyProtection="1">
      <alignment horizontal="center" vertical="center" shrinkToFit="1"/>
      <protection locked="0"/>
    </xf>
    <xf numFmtId="0" fontId="11" fillId="2" borderId="9" xfId="0" applyFont="1" applyFill="1" applyBorder="1" applyAlignment="1" applyProtection="1">
      <alignment horizontal="center" vertical="center" shrinkToFit="1"/>
      <protection locked="0"/>
    </xf>
    <xf numFmtId="0" fontId="11" fillId="2" borderId="16" xfId="0" applyFont="1" applyFill="1" applyBorder="1" applyAlignment="1" applyProtection="1">
      <alignment horizontal="center" vertical="center" shrinkToFit="1"/>
      <protection locked="0"/>
    </xf>
    <xf numFmtId="0" fontId="11" fillId="2" borderId="22" xfId="0" applyFont="1" applyFill="1" applyBorder="1" applyAlignment="1" applyProtection="1">
      <alignment horizontal="center" vertical="center" shrinkToFit="1"/>
      <protection locked="0"/>
    </xf>
    <xf numFmtId="0" fontId="11" fillId="2" borderId="0" xfId="0" applyFont="1" applyFill="1" applyBorder="1" applyAlignment="1" applyProtection="1">
      <alignment horizontal="center" vertical="center" shrinkToFit="1"/>
      <protection locked="0"/>
    </xf>
    <xf numFmtId="0" fontId="11" fillId="2" borderId="17" xfId="0" applyFont="1" applyFill="1" applyBorder="1" applyAlignment="1" applyProtection="1">
      <alignment horizontal="center" vertical="center" shrinkToFit="1"/>
      <protection locked="0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5" fillId="0" borderId="22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23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58" fontId="6" fillId="4" borderId="13" xfId="0" applyNumberFormat="1" applyFont="1" applyFill="1" applyBorder="1" applyAlignment="1" applyProtection="1">
      <alignment horizontal="center" vertical="center" shrinkToFit="1"/>
      <protection locked="0"/>
    </xf>
    <xf numFmtId="58" fontId="6" fillId="4" borderId="14" xfId="0" applyNumberFormat="1" applyFont="1" applyFill="1" applyBorder="1" applyAlignment="1" applyProtection="1">
      <alignment horizontal="center" vertical="center" shrinkToFit="1"/>
      <protection locked="0"/>
    </xf>
    <xf numFmtId="180" fontId="6" fillId="0" borderId="13" xfId="0" applyNumberFormat="1" applyFont="1" applyBorder="1" applyAlignment="1" applyProtection="1">
      <alignment horizontal="center" vertical="center" shrinkToFit="1"/>
      <protection locked="0"/>
    </xf>
    <xf numFmtId="180" fontId="6" fillId="0" borderId="62" xfId="0" applyNumberFormat="1" applyFont="1" applyBorder="1" applyAlignment="1" applyProtection="1">
      <alignment horizontal="center" vertical="center" shrinkToFit="1"/>
      <protection locked="0"/>
    </xf>
    <xf numFmtId="180" fontId="6" fillId="0" borderId="14" xfId="0" applyNumberFormat="1" applyFont="1" applyBorder="1" applyAlignment="1" applyProtection="1">
      <alignment horizontal="center" vertical="center" shrinkToFit="1"/>
      <protection locked="0"/>
    </xf>
    <xf numFmtId="180" fontId="6" fillId="0" borderId="63" xfId="0" applyNumberFormat="1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182" fontId="5" fillId="0" borderId="0" xfId="0" applyNumberFormat="1" applyFont="1" applyProtection="1">
      <alignment vertical="center"/>
    </xf>
    <xf numFmtId="0" fontId="11" fillId="0" borderId="67" xfId="0" applyFont="1" applyBorder="1" applyAlignment="1" applyProtection="1">
      <alignment horizontal="right" vertical="center"/>
      <protection locked="0"/>
    </xf>
    <xf numFmtId="0" fontId="11" fillId="0" borderId="75" xfId="0" applyFont="1" applyBorder="1" applyAlignment="1" applyProtection="1">
      <alignment horizontal="right" vertical="center"/>
      <protection locked="0"/>
    </xf>
    <xf numFmtId="0" fontId="11" fillId="0" borderId="66" xfId="0" applyFont="1" applyBorder="1" applyAlignment="1" applyProtection="1">
      <alignment horizontal="right" vertical="center"/>
      <protection locked="0"/>
    </xf>
    <xf numFmtId="0" fontId="5" fillId="0" borderId="74" xfId="0" applyFont="1" applyBorder="1" applyAlignment="1" applyProtection="1">
      <alignment horizontal="right" vertical="center"/>
      <protection locked="0"/>
    </xf>
    <xf numFmtId="0" fontId="11" fillId="0" borderId="68" xfId="0" applyFont="1" applyBorder="1" applyAlignment="1" applyProtection="1">
      <alignment horizontal="right" vertical="center"/>
      <protection locked="0"/>
    </xf>
    <xf numFmtId="0" fontId="11" fillId="0" borderId="76" xfId="0" applyFont="1" applyBorder="1" applyAlignment="1" applyProtection="1">
      <alignment horizontal="right" vertical="center"/>
      <protection locked="0"/>
    </xf>
    <xf numFmtId="0" fontId="8" fillId="0" borderId="62" xfId="0" applyFont="1" applyBorder="1" applyAlignment="1" applyProtection="1">
      <alignment horizontal="center" vertical="center" shrinkToFit="1"/>
      <protection locked="0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63" xfId="0" applyFont="1" applyBorder="1" applyAlignment="1" applyProtection="1">
      <alignment horizontal="center" vertical="center" wrapText="1"/>
    </xf>
    <xf numFmtId="179" fontId="6" fillId="2" borderId="0" xfId="0" applyNumberFormat="1" applyFont="1" applyFill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 shrinkToFit="1"/>
      <protection locked="0"/>
    </xf>
    <xf numFmtId="0" fontId="8" fillId="0" borderId="17" xfId="0" applyFont="1" applyBorder="1" applyAlignment="1" applyProtection="1">
      <alignment horizontal="center" vertical="center" shrinkToFit="1"/>
      <protection locked="0"/>
    </xf>
    <xf numFmtId="0" fontId="5" fillId="0" borderId="44" xfId="0" applyFont="1" applyBorder="1" applyAlignment="1" applyProtection="1">
      <alignment horizontal="center" vertical="center"/>
      <protection locked="0"/>
    </xf>
    <xf numFmtId="0" fontId="5" fillId="0" borderId="72" xfId="0" applyFont="1" applyBorder="1" applyAlignment="1" applyProtection="1">
      <alignment horizontal="center" vertical="center"/>
      <protection locked="0"/>
    </xf>
    <xf numFmtId="0" fontId="11" fillId="2" borderId="24" xfId="0" applyFont="1" applyFill="1" applyBorder="1" applyAlignment="1" applyProtection="1">
      <alignment horizontal="center" vertical="center" shrinkToFit="1"/>
      <protection locked="0"/>
    </xf>
    <xf numFmtId="0" fontId="11" fillId="2" borderId="25" xfId="0" applyFont="1" applyFill="1" applyBorder="1" applyAlignment="1" applyProtection="1">
      <alignment horizontal="center" vertical="center" shrinkToFit="1"/>
      <protection locked="0"/>
    </xf>
    <xf numFmtId="0" fontId="11" fillId="2" borderId="26" xfId="0" applyFont="1" applyFill="1" applyBorder="1" applyAlignment="1" applyProtection="1">
      <alignment horizontal="center" vertical="center" shrinkToFit="1"/>
      <protection locked="0"/>
    </xf>
    <xf numFmtId="0" fontId="11" fillId="2" borderId="29" xfId="0" applyFont="1" applyFill="1" applyBorder="1" applyAlignment="1" applyProtection="1">
      <alignment horizontal="center" vertical="center" shrinkToFit="1"/>
      <protection locked="0"/>
    </xf>
    <xf numFmtId="0" fontId="11" fillId="2" borderId="30" xfId="0" applyFont="1" applyFill="1" applyBorder="1" applyAlignment="1" applyProtection="1">
      <alignment horizontal="center" vertical="center" shrinkToFit="1"/>
      <protection locked="0"/>
    </xf>
    <xf numFmtId="0" fontId="11" fillId="2" borderId="31" xfId="0" applyFont="1" applyFill="1" applyBorder="1" applyAlignment="1" applyProtection="1">
      <alignment horizontal="center" vertical="center" shrinkToFit="1"/>
      <protection locked="0"/>
    </xf>
    <xf numFmtId="0" fontId="11" fillId="2" borderId="37" xfId="0" applyFont="1" applyFill="1" applyBorder="1" applyAlignment="1" applyProtection="1">
      <alignment horizontal="center" vertical="center" shrinkToFit="1"/>
      <protection locked="0"/>
    </xf>
    <xf numFmtId="0" fontId="11" fillId="2" borderId="38" xfId="0" applyFont="1" applyFill="1" applyBorder="1" applyAlignment="1" applyProtection="1">
      <alignment horizontal="center" vertical="center" shrinkToFit="1"/>
      <protection locked="0"/>
    </xf>
    <xf numFmtId="0" fontId="11" fillId="2" borderId="39" xfId="0" applyFont="1" applyFill="1" applyBorder="1" applyAlignment="1" applyProtection="1">
      <alignment horizontal="center" vertical="center" shrinkToFi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vertical="center"/>
      <protection locked="0"/>
    </xf>
    <xf numFmtId="0" fontId="5" fillId="0" borderId="27" xfId="0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5" fillId="0" borderId="19" xfId="0" applyFont="1" applyBorder="1" applyAlignment="1" applyProtection="1">
      <alignment horizontal="center" vertical="center" shrinkToFit="1"/>
      <protection locked="0"/>
    </xf>
    <xf numFmtId="0" fontId="5" fillId="0" borderId="22" xfId="0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0" fontId="5" fillId="0" borderId="17" xfId="0" applyFont="1" applyBorder="1" applyAlignment="1" applyProtection="1">
      <alignment horizontal="center" vertical="center" shrinkToFit="1"/>
      <protection locked="0"/>
    </xf>
    <xf numFmtId="0" fontId="5" fillId="0" borderId="23" xfId="0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5" fillId="0" borderId="18" xfId="0" applyFont="1" applyBorder="1" applyAlignment="1" applyProtection="1">
      <alignment horizontal="center" vertical="center" shrinkToFit="1"/>
      <protection locked="0"/>
    </xf>
    <xf numFmtId="0" fontId="16" fillId="0" borderId="27" xfId="0" applyFont="1" applyFill="1" applyBorder="1" applyAlignment="1" applyProtection="1">
      <alignment horizontal="center" vertical="center" wrapText="1"/>
      <protection locked="0"/>
    </xf>
    <xf numFmtId="0" fontId="16" fillId="0" borderId="11" xfId="0" applyFont="1" applyFill="1" applyBorder="1" applyAlignment="1" applyProtection="1">
      <alignment horizontal="center" vertical="center" wrapText="1"/>
      <protection locked="0"/>
    </xf>
    <xf numFmtId="0" fontId="16" fillId="0" borderId="19" xfId="0" applyFont="1" applyFill="1" applyBorder="1" applyAlignment="1" applyProtection="1">
      <alignment horizontal="center" vertical="center" wrapText="1"/>
      <protection locked="0"/>
    </xf>
    <xf numFmtId="0" fontId="16" fillId="0" borderId="22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Fill="1" applyBorder="1" applyAlignment="1" applyProtection="1">
      <alignment horizontal="center" vertical="center" wrapText="1"/>
      <protection locked="0"/>
    </xf>
    <xf numFmtId="0" fontId="16" fillId="0" borderId="23" xfId="0" applyFont="1" applyFill="1" applyBorder="1" applyAlignment="1" applyProtection="1">
      <alignment horizontal="center" vertical="center" wrapText="1"/>
      <protection locked="0"/>
    </xf>
    <xf numFmtId="0" fontId="16" fillId="0" borderId="10" xfId="0" applyFont="1" applyFill="1" applyBorder="1" applyAlignment="1" applyProtection="1">
      <alignment horizontal="center" vertical="center" wrapText="1"/>
      <protection locked="0"/>
    </xf>
    <xf numFmtId="0" fontId="16" fillId="0" borderId="18" xfId="0" applyFont="1" applyFill="1" applyBorder="1" applyAlignment="1" applyProtection="1">
      <alignment horizontal="center" vertical="center" wrapText="1"/>
      <protection locked="0"/>
    </xf>
    <xf numFmtId="180" fontId="6" fillId="4" borderId="14" xfId="0" applyNumberFormat="1" applyFont="1" applyFill="1" applyBorder="1" applyAlignment="1" applyProtection="1">
      <alignment horizontal="center" vertical="center" shrinkToFit="1"/>
      <protection locked="0"/>
    </xf>
  </cellXfs>
  <cellStyles count="7">
    <cellStyle name="パーセント" xfId="6" builtinId="5"/>
    <cellStyle name="パーセント 2" xfId="1"/>
    <cellStyle name="桁区切り" xfId="5" builtinId="6"/>
    <cellStyle name="桁区切り 2" xfId="2"/>
    <cellStyle name="標準" xfId="0" builtinId="0"/>
    <cellStyle name="標準 2" xfId="3"/>
    <cellStyle name="標準_台帳用事業所リスト（最新版：一覧表作成ソフト）" xfId="4"/>
  </cellStyles>
  <dxfs count="8">
    <dxf>
      <fill>
        <patternFill>
          <bgColor indexed="44"/>
        </patternFill>
      </fill>
    </dxf>
    <dxf>
      <fill>
        <patternFill>
          <bgColor indexed="44"/>
        </patternFill>
      </fill>
    </dxf>
    <dxf>
      <font>
        <color indexed="9"/>
      </font>
    </dxf>
    <dxf>
      <font>
        <b/>
        <i val="0"/>
        <color auto="1"/>
      </font>
      <fill>
        <patternFill>
          <bgColor indexed="43"/>
        </patternFill>
      </fill>
    </dxf>
    <dxf>
      <font>
        <color indexed="9"/>
      </font>
    </dxf>
    <dxf>
      <font>
        <b/>
        <i val="0"/>
        <color auto="1"/>
      </font>
      <fill>
        <patternFill>
          <bgColor indexed="43"/>
        </patternFill>
      </fill>
    </dxf>
    <dxf>
      <fill>
        <patternFill>
          <bgColor rgb="FFFF0000"/>
        </patternFill>
      </fill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264160</xdr:colOff>
      <xdr:row>24</xdr:row>
      <xdr:rowOff>210185</xdr:rowOff>
    </xdr:from>
    <xdr:ext cx="0" cy="171450"/>
    <xdr:sp macro="" textlink="">
      <xdr:nvSpPr>
        <xdr:cNvPr id="2" name="テキスト ボックス 1"/>
        <xdr:cNvSpPr txBox="1"/>
      </xdr:nvSpPr>
      <xdr:spPr>
        <a:xfrm>
          <a:off x="8684260" y="5627370"/>
          <a:ext cx="0" cy="17145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indexed="10"/>
    <pageSetUpPr fitToPage="1"/>
  </sheetPr>
  <dimension ref="A2:BK95"/>
  <sheetViews>
    <sheetView showZeros="0" tabSelected="1" view="pageBreakPreview" zoomScale="70" zoomScaleSheetLayoutView="70" workbookViewId="0">
      <selection activeCell="AA23" sqref="AA23"/>
    </sheetView>
  </sheetViews>
  <sheetFormatPr defaultColWidth="4.125" defaultRowHeight="13.5" x14ac:dyDescent="0.15"/>
  <cols>
    <col min="1" max="47" width="4.25" style="1" customWidth="1"/>
    <col min="48" max="48" width="4.125" style="1"/>
    <col min="49" max="49" width="8.125" style="1" customWidth="1"/>
    <col min="50" max="50" width="5.375" style="1" hidden="1" customWidth="1"/>
    <col min="51" max="51" width="2.75" style="1" hidden="1" customWidth="1"/>
    <col min="52" max="52" width="4.125" style="1" hidden="1" customWidth="1"/>
    <col min="53" max="53" width="5.125" style="1" hidden="1" customWidth="1"/>
    <col min="54" max="54" width="4.375" style="1" hidden="1" customWidth="1"/>
    <col min="55" max="55" width="5.125" style="1" hidden="1" customWidth="1"/>
    <col min="56" max="56" width="7.125" style="1" hidden="1" customWidth="1"/>
    <col min="57" max="57" width="5.375" style="1" hidden="1" customWidth="1"/>
    <col min="58" max="58" width="7.625" style="1" hidden="1" customWidth="1"/>
    <col min="59" max="59" width="9" style="1" hidden="1" customWidth="1"/>
    <col min="60" max="60" width="11" style="1" hidden="1" customWidth="1"/>
    <col min="61" max="61" width="5.5" style="1" customWidth="1"/>
    <col min="62" max="71" width="8.625" style="1" customWidth="1"/>
    <col min="72" max="73" width="7" style="1" customWidth="1"/>
    <col min="74" max="76" width="4.5" style="1" customWidth="1"/>
    <col min="77" max="16384" width="4.125" style="1"/>
  </cols>
  <sheetData>
    <row r="2" spans="1:60" ht="24.95" customHeight="1" x14ac:dyDescent="0.15">
      <c r="A2" s="329">
        <v>44652</v>
      </c>
      <c r="B2" s="329"/>
      <c r="C2" s="329"/>
      <c r="D2" s="329"/>
      <c r="E2" s="329"/>
      <c r="F2" s="329"/>
      <c r="G2" s="329"/>
      <c r="H2" s="329"/>
      <c r="I2" s="329"/>
      <c r="J2" s="329"/>
      <c r="K2" s="330" t="s">
        <v>103</v>
      </c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330"/>
      <c r="AG2" s="330"/>
      <c r="AH2" s="330"/>
      <c r="AI2" s="330"/>
      <c r="AJ2" s="330"/>
      <c r="AK2" s="330"/>
      <c r="AL2" s="330"/>
      <c r="AM2" s="330"/>
      <c r="AN2" s="330"/>
      <c r="AO2" s="330"/>
      <c r="AP2" s="66"/>
      <c r="AQ2" s="66"/>
    </row>
    <row r="3" spans="1:60" ht="3.75" customHeight="1" x14ac:dyDescent="0.15">
      <c r="A3" s="3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</row>
    <row r="4" spans="1:60" ht="20.100000000000001" customHeight="1" x14ac:dyDescent="0.15">
      <c r="A4" s="242" t="s">
        <v>0</v>
      </c>
      <c r="B4" s="243"/>
      <c r="C4" s="244"/>
      <c r="D4" s="251" t="s">
        <v>102</v>
      </c>
      <c r="E4" s="252"/>
      <c r="F4" s="252"/>
      <c r="G4" s="253"/>
      <c r="H4" s="260">
        <v>4</v>
      </c>
      <c r="I4" s="263">
        <v>6</v>
      </c>
      <c r="J4" s="263">
        <v>2</v>
      </c>
      <c r="K4" s="263">
        <v>1</v>
      </c>
      <c r="L4" s="263">
        <v>7</v>
      </c>
      <c r="M4" s="263">
        <v>6</v>
      </c>
      <c r="N4" s="266" t="s">
        <v>11</v>
      </c>
      <c r="O4" s="267"/>
      <c r="P4" s="267"/>
      <c r="Q4" s="268"/>
      <c r="R4" s="275" t="s">
        <v>102</v>
      </c>
      <c r="S4" s="276"/>
      <c r="T4" s="276"/>
      <c r="U4" s="276"/>
      <c r="V4" s="276"/>
      <c r="W4" s="277"/>
      <c r="X4" s="284" t="s">
        <v>106</v>
      </c>
      <c r="Y4" s="285"/>
      <c r="Z4" s="285"/>
      <c r="AA4" s="285"/>
      <c r="AB4" s="286"/>
      <c r="AC4" s="293"/>
      <c r="AD4" s="294"/>
      <c r="AE4" s="294"/>
      <c r="AF4" s="294"/>
      <c r="AG4" s="294"/>
      <c r="AH4" s="294"/>
      <c r="AI4" s="294"/>
      <c r="AJ4" s="294"/>
      <c r="AK4" s="294"/>
      <c r="AL4" s="295"/>
      <c r="AM4" s="299" t="s">
        <v>101</v>
      </c>
      <c r="AN4" s="300"/>
      <c r="AO4" s="301"/>
      <c r="AP4" s="308"/>
      <c r="AQ4" s="308"/>
      <c r="AR4" s="308"/>
      <c r="AS4" s="308"/>
      <c r="AT4" s="308"/>
      <c r="AU4" s="308"/>
      <c r="AV4" s="310" t="s">
        <v>110</v>
      </c>
      <c r="AW4" s="311"/>
    </row>
    <row r="5" spans="1:60" ht="20.100000000000001" customHeight="1" x14ac:dyDescent="0.15">
      <c r="A5" s="245"/>
      <c r="B5" s="246"/>
      <c r="C5" s="247"/>
      <c r="D5" s="254"/>
      <c r="E5" s="255"/>
      <c r="F5" s="255"/>
      <c r="G5" s="256"/>
      <c r="H5" s="261"/>
      <c r="I5" s="264"/>
      <c r="J5" s="264"/>
      <c r="K5" s="264"/>
      <c r="L5" s="264"/>
      <c r="M5" s="264"/>
      <c r="N5" s="269"/>
      <c r="O5" s="270"/>
      <c r="P5" s="270"/>
      <c r="Q5" s="271"/>
      <c r="R5" s="278"/>
      <c r="S5" s="279"/>
      <c r="T5" s="279"/>
      <c r="U5" s="279"/>
      <c r="V5" s="279"/>
      <c r="W5" s="280"/>
      <c r="X5" s="287"/>
      <c r="Y5" s="288"/>
      <c r="Z5" s="288"/>
      <c r="AA5" s="288"/>
      <c r="AB5" s="289"/>
      <c r="AC5" s="296"/>
      <c r="AD5" s="297"/>
      <c r="AE5" s="297"/>
      <c r="AF5" s="297"/>
      <c r="AG5" s="297"/>
      <c r="AH5" s="297"/>
      <c r="AI5" s="297"/>
      <c r="AJ5" s="297"/>
      <c r="AK5" s="297"/>
      <c r="AL5" s="298"/>
      <c r="AM5" s="302"/>
      <c r="AN5" s="303"/>
      <c r="AO5" s="304"/>
      <c r="AP5" s="309"/>
      <c r="AQ5" s="309"/>
      <c r="AR5" s="309"/>
      <c r="AS5" s="309"/>
      <c r="AT5" s="309"/>
      <c r="AU5" s="309"/>
      <c r="AV5" s="312"/>
      <c r="AW5" s="313"/>
    </row>
    <row r="6" spans="1:60" ht="20.100000000000001" customHeight="1" x14ac:dyDescent="0.15">
      <c r="A6" s="248"/>
      <c r="B6" s="249"/>
      <c r="C6" s="250"/>
      <c r="D6" s="257"/>
      <c r="E6" s="258"/>
      <c r="F6" s="258"/>
      <c r="G6" s="259"/>
      <c r="H6" s="262"/>
      <c r="I6" s="265"/>
      <c r="J6" s="265"/>
      <c r="K6" s="265"/>
      <c r="L6" s="265"/>
      <c r="M6" s="265"/>
      <c r="N6" s="272"/>
      <c r="O6" s="273"/>
      <c r="P6" s="273"/>
      <c r="Q6" s="274"/>
      <c r="R6" s="281"/>
      <c r="S6" s="282"/>
      <c r="T6" s="282"/>
      <c r="U6" s="282"/>
      <c r="V6" s="282"/>
      <c r="W6" s="283"/>
      <c r="X6" s="290"/>
      <c r="Y6" s="291"/>
      <c r="Z6" s="291"/>
      <c r="AA6" s="291"/>
      <c r="AB6" s="292"/>
      <c r="AC6" s="156"/>
      <c r="AD6" s="157"/>
      <c r="AE6" s="157"/>
      <c r="AF6" s="157"/>
      <c r="AG6" s="157"/>
      <c r="AH6" s="157"/>
      <c r="AI6" s="157"/>
      <c r="AJ6" s="157"/>
      <c r="AK6" s="157"/>
      <c r="AL6" s="158"/>
      <c r="AM6" s="305"/>
      <c r="AN6" s="306"/>
      <c r="AO6" s="307"/>
      <c r="AP6" s="309"/>
      <c r="AQ6" s="309"/>
      <c r="AR6" s="309"/>
      <c r="AS6" s="309"/>
      <c r="AT6" s="309"/>
      <c r="AU6" s="309"/>
      <c r="AV6" s="312"/>
      <c r="AW6" s="313"/>
    </row>
    <row r="7" spans="1:60" ht="20.100000000000001" customHeight="1" x14ac:dyDescent="0.15">
      <c r="A7" s="314" t="s">
        <v>5</v>
      </c>
      <c r="B7" s="315"/>
      <c r="C7" s="316"/>
      <c r="D7" s="335"/>
      <c r="E7" s="338"/>
      <c r="F7" s="338"/>
      <c r="G7" s="338"/>
      <c r="H7" s="338"/>
      <c r="I7" s="338"/>
      <c r="J7" s="338"/>
      <c r="K7" s="338"/>
      <c r="L7" s="338"/>
      <c r="M7" s="341"/>
      <c r="N7" s="344" t="s">
        <v>14</v>
      </c>
      <c r="O7" s="345"/>
      <c r="P7" s="345"/>
      <c r="Q7" s="346"/>
      <c r="R7" s="331" t="str">
        <f>PHONETIC(R8)</f>
        <v/>
      </c>
      <c r="S7" s="331"/>
      <c r="T7" s="331"/>
      <c r="U7" s="331"/>
      <c r="V7" s="331"/>
      <c r="W7" s="332"/>
      <c r="X7" s="348" t="s">
        <v>105</v>
      </c>
      <c r="Y7" s="349"/>
      <c r="Z7" s="349"/>
      <c r="AA7" s="349"/>
      <c r="AB7" s="350"/>
      <c r="AC7" s="153"/>
      <c r="AD7" s="154"/>
      <c r="AE7" s="154"/>
      <c r="AF7" s="154"/>
      <c r="AG7" s="154"/>
      <c r="AH7" s="154"/>
      <c r="AI7" s="154"/>
      <c r="AJ7" s="154"/>
      <c r="AK7" s="154"/>
      <c r="AL7" s="155"/>
      <c r="AM7" s="357" t="s">
        <v>43</v>
      </c>
      <c r="AN7" s="358"/>
      <c r="AO7" s="359"/>
      <c r="AP7" s="366"/>
      <c r="AQ7" s="366"/>
      <c r="AR7" s="366"/>
      <c r="AS7" s="366"/>
      <c r="AT7" s="366"/>
      <c r="AU7" s="366"/>
      <c r="AV7" s="312"/>
      <c r="AW7" s="313"/>
    </row>
    <row r="8" spans="1:60" ht="20.100000000000001" customHeight="1" x14ac:dyDescent="0.15">
      <c r="A8" s="317"/>
      <c r="B8" s="303"/>
      <c r="C8" s="304"/>
      <c r="D8" s="336"/>
      <c r="E8" s="339"/>
      <c r="F8" s="339"/>
      <c r="G8" s="339"/>
      <c r="H8" s="339"/>
      <c r="I8" s="339"/>
      <c r="J8" s="339"/>
      <c r="K8" s="339"/>
      <c r="L8" s="339"/>
      <c r="M8" s="342"/>
      <c r="N8" s="269"/>
      <c r="O8" s="270"/>
      <c r="P8" s="270"/>
      <c r="Q8" s="271"/>
      <c r="R8" s="196"/>
      <c r="S8" s="197"/>
      <c r="T8" s="197"/>
      <c r="U8" s="197"/>
      <c r="V8" s="197"/>
      <c r="W8" s="198"/>
      <c r="X8" s="351"/>
      <c r="Y8" s="352"/>
      <c r="Z8" s="352"/>
      <c r="AA8" s="352"/>
      <c r="AB8" s="353"/>
      <c r="AC8" s="296"/>
      <c r="AD8" s="297"/>
      <c r="AE8" s="297"/>
      <c r="AF8" s="297"/>
      <c r="AG8" s="297"/>
      <c r="AH8" s="297"/>
      <c r="AI8" s="297"/>
      <c r="AJ8" s="297"/>
      <c r="AK8" s="297"/>
      <c r="AL8" s="298"/>
      <c r="AM8" s="360"/>
      <c r="AN8" s="361"/>
      <c r="AO8" s="362"/>
      <c r="AP8" s="366"/>
      <c r="AQ8" s="366"/>
      <c r="AR8" s="366"/>
      <c r="AS8" s="366"/>
      <c r="AT8" s="366"/>
      <c r="AU8" s="366"/>
      <c r="AV8" s="312"/>
      <c r="AW8" s="313"/>
    </row>
    <row r="9" spans="1:60" ht="20.100000000000001" customHeight="1" x14ac:dyDescent="0.15">
      <c r="A9" s="318"/>
      <c r="B9" s="306"/>
      <c r="C9" s="307"/>
      <c r="D9" s="337"/>
      <c r="E9" s="340"/>
      <c r="F9" s="340"/>
      <c r="G9" s="340"/>
      <c r="H9" s="340"/>
      <c r="I9" s="340"/>
      <c r="J9" s="340"/>
      <c r="K9" s="340"/>
      <c r="L9" s="340"/>
      <c r="M9" s="343"/>
      <c r="N9" s="347"/>
      <c r="O9" s="249"/>
      <c r="P9" s="249"/>
      <c r="Q9" s="250"/>
      <c r="R9" s="199"/>
      <c r="S9" s="200"/>
      <c r="T9" s="200"/>
      <c r="U9" s="200"/>
      <c r="V9" s="200"/>
      <c r="W9" s="201"/>
      <c r="X9" s="354"/>
      <c r="Y9" s="355"/>
      <c r="Z9" s="355"/>
      <c r="AA9" s="355"/>
      <c r="AB9" s="356"/>
      <c r="AC9" s="156"/>
      <c r="AD9" s="157"/>
      <c r="AE9" s="157"/>
      <c r="AF9" s="157"/>
      <c r="AG9" s="157"/>
      <c r="AH9" s="157"/>
      <c r="AI9" s="157"/>
      <c r="AJ9" s="157"/>
      <c r="AK9" s="157"/>
      <c r="AL9" s="158"/>
      <c r="AM9" s="363"/>
      <c r="AN9" s="364"/>
      <c r="AO9" s="365"/>
      <c r="AP9" s="366"/>
      <c r="AQ9" s="366"/>
      <c r="AR9" s="366"/>
      <c r="AS9" s="366"/>
      <c r="AT9" s="366"/>
      <c r="AU9" s="366"/>
      <c r="AV9" s="312"/>
      <c r="AW9" s="313"/>
    </row>
    <row r="10" spans="1:60" ht="11.25" customHeight="1" x14ac:dyDescent="0.15">
      <c r="A10" s="202" t="s">
        <v>9</v>
      </c>
      <c r="B10" s="203"/>
      <c r="C10" s="204"/>
      <c r="D10" s="211"/>
      <c r="E10" s="212"/>
      <c r="F10" s="212"/>
      <c r="G10" s="212"/>
      <c r="H10" s="212"/>
      <c r="I10" s="212"/>
      <c r="J10" s="213"/>
      <c r="K10" s="220" t="s">
        <v>1</v>
      </c>
      <c r="L10" s="223"/>
      <c r="M10" s="224"/>
      <c r="N10" s="229" t="s">
        <v>17</v>
      </c>
      <c r="O10" s="230"/>
      <c r="P10" s="230"/>
      <c r="Q10" s="231"/>
      <c r="R10" s="223"/>
      <c r="S10" s="235"/>
      <c r="T10" s="235"/>
      <c r="U10" s="235"/>
      <c r="V10" s="235"/>
      <c r="W10" s="224"/>
      <c r="X10" s="169" t="s">
        <v>8</v>
      </c>
      <c r="Y10" s="203"/>
      <c r="Z10" s="203"/>
      <c r="AA10" s="203"/>
      <c r="AB10" s="204"/>
      <c r="AC10" s="239"/>
      <c r="AD10" s="239"/>
      <c r="AE10" s="239"/>
      <c r="AF10" s="239"/>
      <c r="AG10" s="239"/>
      <c r="AH10" s="239"/>
      <c r="AI10" s="239"/>
      <c r="AJ10" s="239"/>
      <c r="AK10" s="165" t="s">
        <v>22</v>
      </c>
      <c r="AL10" s="166"/>
      <c r="AM10" s="169" t="s">
        <v>21</v>
      </c>
      <c r="AN10" s="165"/>
      <c r="AO10" s="166"/>
      <c r="AP10" s="175">
        <v>5032</v>
      </c>
      <c r="AQ10" s="176"/>
      <c r="AR10" s="176"/>
      <c r="AS10" s="176"/>
      <c r="AT10" s="176"/>
      <c r="AU10" s="176"/>
      <c r="AV10" s="165" t="s">
        <v>107</v>
      </c>
      <c r="AW10" s="181"/>
      <c r="AX10" s="77"/>
      <c r="AY10" s="77"/>
      <c r="AZ10" s="77"/>
      <c r="BA10" s="82"/>
      <c r="BB10" s="82"/>
      <c r="BE10" s="1" t="s">
        <v>12</v>
      </c>
    </row>
    <row r="11" spans="1:60" ht="11.25" customHeight="1" x14ac:dyDescent="0.15">
      <c r="A11" s="205"/>
      <c r="B11" s="206"/>
      <c r="C11" s="207"/>
      <c r="D11" s="214"/>
      <c r="E11" s="215"/>
      <c r="F11" s="215"/>
      <c r="G11" s="215"/>
      <c r="H11" s="215"/>
      <c r="I11" s="215"/>
      <c r="J11" s="216"/>
      <c r="K11" s="221"/>
      <c r="L11" s="225"/>
      <c r="M11" s="226"/>
      <c r="N11" s="229"/>
      <c r="O11" s="230"/>
      <c r="P11" s="230"/>
      <c r="Q11" s="231"/>
      <c r="R11" s="225"/>
      <c r="S11" s="236"/>
      <c r="T11" s="236"/>
      <c r="U11" s="236"/>
      <c r="V11" s="236"/>
      <c r="W11" s="226"/>
      <c r="X11" s="170"/>
      <c r="Y11" s="206"/>
      <c r="Z11" s="206"/>
      <c r="AA11" s="206"/>
      <c r="AB11" s="207"/>
      <c r="AC11" s="184"/>
      <c r="AD11" s="184"/>
      <c r="AE11" s="184"/>
      <c r="AF11" s="184"/>
      <c r="AG11" s="184"/>
      <c r="AH11" s="184"/>
      <c r="AI11" s="184"/>
      <c r="AJ11" s="184"/>
      <c r="AK11" s="167"/>
      <c r="AL11" s="168"/>
      <c r="AM11" s="170"/>
      <c r="AN11" s="167"/>
      <c r="AO11" s="168"/>
      <c r="AP11" s="177"/>
      <c r="AQ11" s="178"/>
      <c r="AR11" s="178"/>
      <c r="AS11" s="178"/>
      <c r="AT11" s="178"/>
      <c r="AU11" s="178"/>
      <c r="AV11" s="167"/>
      <c r="AW11" s="182"/>
      <c r="AX11" s="77"/>
      <c r="AY11" s="77"/>
      <c r="AZ11" s="77"/>
      <c r="BA11" s="82"/>
      <c r="BB11" s="82"/>
    </row>
    <row r="12" spans="1:60" ht="10.5" customHeight="1" x14ac:dyDescent="0.15">
      <c r="A12" s="205"/>
      <c r="B12" s="206"/>
      <c r="C12" s="207"/>
      <c r="D12" s="214"/>
      <c r="E12" s="215"/>
      <c r="F12" s="215"/>
      <c r="G12" s="215"/>
      <c r="H12" s="215"/>
      <c r="I12" s="215"/>
      <c r="J12" s="216"/>
      <c r="K12" s="221"/>
      <c r="L12" s="225"/>
      <c r="M12" s="226"/>
      <c r="N12" s="229"/>
      <c r="O12" s="230"/>
      <c r="P12" s="230"/>
      <c r="Q12" s="231"/>
      <c r="R12" s="225"/>
      <c r="S12" s="236"/>
      <c r="T12" s="236"/>
      <c r="U12" s="236"/>
      <c r="V12" s="236"/>
      <c r="W12" s="226"/>
      <c r="X12" s="170"/>
      <c r="Y12" s="206"/>
      <c r="Z12" s="206"/>
      <c r="AA12" s="206"/>
      <c r="AB12" s="207"/>
      <c r="AC12" s="184"/>
      <c r="AD12" s="184"/>
      <c r="AE12" s="184"/>
      <c r="AF12" s="184"/>
      <c r="AG12" s="184"/>
      <c r="AH12" s="184"/>
      <c r="AI12" s="184"/>
      <c r="AJ12" s="184"/>
      <c r="AK12" s="167" t="s">
        <v>45</v>
      </c>
      <c r="AL12" s="168"/>
      <c r="AM12" s="171"/>
      <c r="AN12" s="167"/>
      <c r="AO12" s="168"/>
      <c r="AP12" s="177"/>
      <c r="AQ12" s="178"/>
      <c r="AR12" s="178"/>
      <c r="AS12" s="178"/>
      <c r="AT12" s="178"/>
      <c r="AU12" s="178"/>
      <c r="AV12" s="167"/>
      <c r="AW12" s="182"/>
      <c r="AX12" s="77"/>
      <c r="AY12" s="77"/>
      <c r="AZ12" s="77"/>
      <c r="BA12" s="82"/>
      <c r="BB12" s="82"/>
      <c r="BE12" s="1" t="s">
        <v>37</v>
      </c>
      <c r="BF12" s="83"/>
      <c r="BG12" s="83"/>
    </row>
    <row r="13" spans="1:60" ht="15" customHeight="1" x14ac:dyDescent="0.15">
      <c r="A13" s="208"/>
      <c r="B13" s="209"/>
      <c r="C13" s="210"/>
      <c r="D13" s="217"/>
      <c r="E13" s="218"/>
      <c r="F13" s="218"/>
      <c r="G13" s="218"/>
      <c r="H13" s="218"/>
      <c r="I13" s="218"/>
      <c r="J13" s="219"/>
      <c r="K13" s="222"/>
      <c r="L13" s="227"/>
      <c r="M13" s="228"/>
      <c r="N13" s="232"/>
      <c r="O13" s="233"/>
      <c r="P13" s="233"/>
      <c r="Q13" s="234"/>
      <c r="R13" s="227"/>
      <c r="S13" s="237"/>
      <c r="T13" s="237"/>
      <c r="U13" s="237"/>
      <c r="V13" s="237"/>
      <c r="W13" s="228"/>
      <c r="X13" s="238"/>
      <c r="Y13" s="209"/>
      <c r="Z13" s="209"/>
      <c r="AA13" s="209"/>
      <c r="AB13" s="210"/>
      <c r="AC13" s="185"/>
      <c r="AD13" s="185"/>
      <c r="AE13" s="185"/>
      <c r="AF13" s="185"/>
      <c r="AG13" s="185"/>
      <c r="AH13" s="185"/>
      <c r="AI13" s="185"/>
      <c r="AJ13" s="185"/>
      <c r="AK13" s="173"/>
      <c r="AL13" s="174"/>
      <c r="AM13" s="172"/>
      <c r="AN13" s="173"/>
      <c r="AO13" s="174"/>
      <c r="AP13" s="179"/>
      <c r="AQ13" s="180"/>
      <c r="AR13" s="180"/>
      <c r="AS13" s="180"/>
      <c r="AT13" s="180"/>
      <c r="AU13" s="180"/>
      <c r="AV13" s="173"/>
      <c r="AW13" s="183"/>
      <c r="AX13" s="77"/>
      <c r="AY13" s="77"/>
      <c r="AZ13" s="77"/>
      <c r="BA13" s="82"/>
      <c r="BB13" s="82"/>
      <c r="BE13" s="1" t="s">
        <v>39</v>
      </c>
      <c r="BF13" s="83"/>
      <c r="BG13" s="83"/>
    </row>
    <row r="14" spans="1:60" ht="20.100000000000001" customHeight="1" x14ac:dyDescent="0.15">
      <c r="A14" s="4"/>
      <c r="B14" s="4"/>
      <c r="C14" s="4"/>
      <c r="D14" s="4"/>
      <c r="E14" s="4"/>
      <c r="F14" s="4"/>
      <c r="G14" s="13"/>
      <c r="H14" s="13"/>
      <c r="I14" s="13"/>
      <c r="J14" s="13"/>
      <c r="K14" s="13"/>
      <c r="L14" s="13"/>
      <c r="M14" s="13"/>
      <c r="N14" s="18"/>
      <c r="O14" s="18"/>
      <c r="P14" s="18"/>
      <c r="Q14" s="18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9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64"/>
      <c r="AT14" s="64"/>
      <c r="AU14" s="13"/>
      <c r="AV14" s="13"/>
      <c r="AW14" s="75"/>
      <c r="BA14" s="83"/>
      <c r="BB14" s="83"/>
    </row>
    <row r="15" spans="1:60" ht="15" customHeight="1" x14ac:dyDescent="0.15">
      <c r="A15" s="186" t="s">
        <v>35</v>
      </c>
      <c r="B15" s="187"/>
      <c r="C15" s="187"/>
      <c r="D15" s="187"/>
      <c r="E15" s="187"/>
      <c r="F15" s="187"/>
      <c r="G15" s="190" t="s">
        <v>44</v>
      </c>
      <c r="H15" s="190"/>
      <c r="I15" s="190"/>
      <c r="J15" s="190"/>
      <c r="K15" s="190"/>
      <c r="L15" s="190"/>
      <c r="M15" s="190"/>
      <c r="N15" s="190"/>
      <c r="O15" s="190"/>
      <c r="P15" s="19"/>
      <c r="Q15" s="333" t="s">
        <v>24</v>
      </c>
      <c r="R15" s="333"/>
      <c r="S15" s="333"/>
      <c r="T15" s="333"/>
      <c r="U15" s="333"/>
      <c r="V15" s="333"/>
      <c r="W15" s="333"/>
      <c r="X15" s="333"/>
      <c r="Y15" s="333"/>
      <c r="Z15" s="333"/>
      <c r="AA15" s="333"/>
      <c r="AB15" s="333"/>
      <c r="AC15" s="333"/>
      <c r="AD15" s="333"/>
      <c r="AE15" s="333"/>
      <c r="AF15" s="333"/>
      <c r="AG15" s="333"/>
      <c r="AH15" s="333"/>
      <c r="AI15" s="333"/>
      <c r="AJ15" s="333"/>
      <c r="AK15" s="333"/>
      <c r="AL15" s="333"/>
      <c r="AM15" s="333"/>
      <c r="AN15" s="333"/>
      <c r="AO15" s="333"/>
      <c r="AP15" s="333"/>
      <c r="AQ15" s="333"/>
      <c r="AR15" s="333"/>
      <c r="AS15" s="333"/>
      <c r="AT15" s="333"/>
      <c r="AU15" s="333"/>
      <c r="AV15" s="333"/>
      <c r="AW15" s="334"/>
      <c r="BA15" s="83"/>
      <c r="BB15" s="83"/>
      <c r="BE15" s="1" t="s">
        <v>86</v>
      </c>
      <c r="BF15" s="1">
        <v>5003</v>
      </c>
    </row>
    <row r="16" spans="1:60" x14ac:dyDescent="0.15">
      <c r="A16" s="188"/>
      <c r="B16" s="189"/>
      <c r="C16" s="189"/>
      <c r="D16" s="189"/>
      <c r="E16" s="189"/>
      <c r="F16" s="189"/>
      <c r="G16" s="191"/>
      <c r="H16" s="191"/>
      <c r="I16" s="191"/>
      <c r="J16" s="191"/>
      <c r="K16" s="191"/>
      <c r="L16" s="191"/>
      <c r="M16" s="191"/>
      <c r="N16" s="191"/>
      <c r="O16" s="191"/>
      <c r="P16" s="20" t="s">
        <v>26</v>
      </c>
      <c r="Q16" s="26">
        <f>A2</f>
        <v>44652</v>
      </c>
      <c r="R16" s="32">
        <f t="shared" ref="R16:AR16" si="0">Q16+1</f>
        <v>44653</v>
      </c>
      <c r="S16" s="32">
        <f t="shared" si="0"/>
        <v>44654</v>
      </c>
      <c r="T16" s="32">
        <f t="shared" si="0"/>
        <v>44655</v>
      </c>
      <c r="U16" s="32">
        <f t="shared" si="0"/>
        <v>44656</v>
      </c>
      <c r="V16" s="32">
        <f t="shared" si="0"/>
        <v>44657</v>
      </c>
      <c r="W16" s="32">
        <f t="shared" si="0"/>
        <v>44658</v>
      </c>
      <c r="X16" s="32">
        <f t="shared" si="0"/>
        <v>44659</v>
      </c>
      <c r="Y16" s="32">
        <f t="shared" si="0"/>
        <v>44660</v>
      </c>
      <c r="Z16" s="32">
        <f t="shared" si="0"/>
        <v>44661</v>
      </c>
      <c r="AA16" s="32">
        <f t="shared" si="0"/>
        <v>44662</v>
      </c>
      <c r="AB16" s="32">
        <f t="shared" si="0"/>
        <v>44663</v>
      </c>
      <c r="AC16" s="32">
        <f t="shared" si="0"/>
        <v>44664</v>
      </c>
      <c r="AD16" s="32">
        <f t="shared" si="0"/>
        <v>44665</v>
      </c>
      <c r="AE16" s="32">
        <f t="shared" si="0"/>
        <v>44666</v>
      </c>
      <c r="AF16" s="32">
        <f t="shared" si="0"/>
        <v>44667</v>
      </c>
      <c r="AG16" s="32">
        <f t="shared" si="0"/>
        <v>44668</v>
      </c>
      <c r="AH16" s="32">
        <f t="shared" si="0"/>
        <v>44669</v>
      </c>
      <c r="AI16" s="32">
        <f t="shared" si="0"/>
        <v>44670</v>
      </c>
      <c r="AJ16" s="32">
        <f t="shared" si="0"/>
        <v>44671</v>
      </c>
      <c r="AK16" s="32">
        <f t="shared" si="0"/>
        <v>44672</v>
      </c>
      <c r="AL16" s="32">
        <f t="shared" si="0"/>
        <v>44673</v>
      </c>
      <c r="AM16" s="32">
        <f t="shared" si="0"/>
        <v>44674</v>
      </c>
      <c r="AN16" s="32">
        <f t="shared" si="0"/>
        <v>44675</v>
      </c>
      <c r="AO16" s="32">
        <f t="shared" si="0"/>
        <v>44676</v>
      </c>
      <c r="AP16" s="32">
        <f t="shared" si="0"/>
        <v>44677</v>
      </c>
      <c r="AQ16" s="32">
        <f t="shared" si="0"/>
        <v>44678</v>
      </c>
      <c r="AR16" s="32">
        <f t="shared" si="0"/>
        <v>44679</v>
      </c>
      <c r="AS16" s="32">
        <f>IF(MONTH(AS42)&gt;MONTH($A$2),"",AS42)</f>
        <v>44680</v>
      </c>
      <c r="AT16" s="32">
        <f>IF(MONTH(AT42)&gt;MONTH($A$2),"",AT42)</f>
        <v>44681</v>
      </c>
      <c r="AU16" s="71" t="str">
        <f>IF(MONTH(AU42)&gt;MONTH($A$2),"",AU42)</f>
        <v/>
      </c>
      <c r="AV16" s="192" t="s">
        <v>30</v>
      </c>
      <c r="AW16" s="193"/>
      <c r="BA16" s="83"/>
      <c r="BB16" s="83"/>
      <c r="BE16" s="1" t="s">
        <v>20</v>
      </c>
      <c r="BF16" s="1">
        <v>5003</v>
      </c>
      <c r="BG16" s="1">
        <f>R10</f>
        <v>0</v>
      </c>
      <c r="BH16" s="1" t="e">
        <f>VLOOKUP(BG16,$BE$15:$BF$22,2,FALSE)</f>
        <v>#N/A</v>
      </c>
    </row>
    <row r="17" spans="1:58" ht="13.5" customHeight="1" x14ac:dyDescent="0.15">
      <c r="A17" s="188"/>
      <c r="B17" s="189"/>
      <c r="C17" s="189"/>
      <c r="D17" s="189"/>
      <c r="E17" s="189"/>
      <c r="F17" s="189"/>
      <c r="G17" s="191"/>
      <c r="H17" s="191"/>
      <c r="I17" s="191"/>
      <c r="J17" s="191"/>
      <c r="K17" s="191"/>
      <c r="L17" s="191"/>
      <c r="M17" s="191"/>
      <c r="N17" s="191"/>
      <c r="O17" s="191"/>
      <c r="P17" s="21" t="s">
        <v>28</v>
      </c>
      <c r="Q17" s="27" t="str">
        <f t="shared" ref="Q17:AU17" si="1">TEXT(Q16,"AAA")</f>
        <v>金</v>
      </c>
      <c r="R17" s="33" t="str">
        <f t="shared" si="1"/>
        <v>土</v>
      </c>
      <c r="S17" s="33" t="str">
        <f t="shared" si="1"/>
        <v>日</v>
      </c>
      <c r="T17" s="33" t="str">
        <f t="shared" si="1"/>
        <v>月</v>
      </c>
      <c r="U17" s="33" t="str">
        <f t="shared" si="1"/>
        <v>火</v>
      </c>
      <c r="V17" s="33" t="str">
        <f t="shared" si="1"/>
        <v>水</v>
      </c>
      <c r="W17" s="33" t="str">
        <f t="shared" si="1"/>
        <v>木</v>
      </c>
      <c r="X17" s="33" t="str">
        <f t="shared" si="1"/>
        <v>金</v>
      </c>
      <c r="Y17" s="33" t="str">
        <f t="shared" si="1"/>
        <v>土</v>
      </c>
      <c r="Z17" s="33" t="str">
        <f t="shared" si="1"/>
        <v>日</v>
      </c>
      <c r="AA17" s="33" t="str">
        <f t="shared" si="1"/>
        <v>月</v>
      </c>
      <c r="AB17" s="33" t="str">
        <f t="shared" si="1"/>
        <v>火</v>
      </c>
      <c r="AC17" s="33" t="str">
        <f t="shared" si="1"/>
        <v>水</v>
      </c>
      <c r="AD17" s="33" t="str">
        <f t="shared" si="1"/>
        <v>木</v>
      </c>
      <c r="AE17" s="33" t="str">
        <f t="shared" si="1"/>
        <v>金</v>
      </c>
      <c r="AF17" s="33" t="str">
        <f t="shared" si="1"/>
        <v>土</v>
      </c>
      <c r="AG17" s="33" t="str">
        <f t="shared" si="1"/>
        <v>日</v>
      </c>
      <c r="AH17" s="33" t="str">
        <f t="shared" si="1"/>
        <v>月</v>
      </c>
      <c r="AI17" s="33" t="str">
        <f t="shared" si="1"/>
        <v>火</v>
      </c>
      <c r="AJ17" s="33" t="str">
        <f t="shared" si="1"/>
        <v>水</v>
      </c>
      <c r="AK17" s="33" t="str">
        <f t="shared" si="1"/>
        <v>木</v>
      </c>
      <c r="AL17" s="33" t="str">
        <f t="shared" si="1"/>
        <v>金</v>
      </c>
      <c r="AM17" s="33" t="str">
        <f t="shared" si="1"/>
        <v>土</v>
      </c>
      <c r="AN17" s="33" t="str">
        <f t="shared" si="1"/>
        <v>日</v>
      </c>
      <c r="AO17" s="33" t="str">
        <f t="shared" si="1"/>
        <v>月</v>
      </c>
      <c r="AP17" s="33" t="str">
        <f t="shared" si="1"/>
        <v>火</v>
      </c>
      <c r="AQ17" s="33" t="str">
        <f t="shared" si="1"/>
        <v>水</v>
      </c>
      <c r="AR17" s="33" t="str">
        <f t="shared" si="1"/>
        <v>木</v>
      </c>
      <c r="AS17" s="33" t="str">
        <f t="shared" si="1"/>
        <v>金</v>
      </c>
      <c r="AT17" s="33" t="str">
        <f t="shared" si="1"/>
        <v>土</v>
      </c>
      <c r="AU17" s="72" t="str">
        <f t="shared" si="1"/>
        <v/>
      </c>
      <c r="AV17" s="194"/>
      <c r="AW17" s="195"/>
      <c r="BA17" s="83"/>
      <c r="BB17" s="83"/>
      <c r="BE17" s="1" t="s">
        <v>47</v>
      </c>
      <c r="BF17" s="1">
        <v>10473</v>
      </c>
    </row>
    <row r="18" spans="1:58" ht="21.95" customHeight="1" x14ac:dyDescent="0.15">
      <c r="A18" s="147"/>
      <c r="B18" s="148"/>
      <c r="C18" s="148"/>
      <c r="D18" s="148"/>
      <c r="E18" s="148"/>
      <c r="F18" s="149"/>
      <c r="G18" s="153"/>
      <c r="H18" s="154"/>
      <c r="I18" s="154"/>
      <c r="J18" s="154"/>
      <c r="K18" s="154"/>
      <c r="L18" s="154"/>
      <c r="M18" s="154"/>
      <c r="N18" s="154"/>
      <c r="O18" s="155"/>
      <c r="P18" s="22" t="s">
        <v>32</v>
      </c>
      <c r="Q18" s="28"/>
      <c r="R18" s="34"/>
      <c r="S18" s="34"/>
      <c r="T18" s="34"/>
      <c r="U18" s="34"/>
      <c r="V18" s="34"/>
      <c r="W18" s="34"/>
      <c r="X18" s="41"/>
      <c r="Y18" s="41" t="str">
        <f t="shared" ref="Y18:AR18" si="2">IF(R18="","",R18)</f>
        <v/>
      </c>
      <c r="Z18" s="41" t="str">
        <f t="shared" si="2"/>
        <v/>
      </c>
      <c r="AA18" s="41" t="str">
        <f t="shared" si="2"/>
        <v/>
      </c>
      <c r="AB18" s="41" t="str">
        <f t="shared" si="2"/>
        <v/>
      </c>
      <c r="AC18" s="41" t="str">
        <f t="shared" si="2"/>
        <v/>
      </c>
      <c r="AD18" s="41" t="str">
        <f t="shared" si="2"/>
        <v/>
      </c>
      <c r="AE18" s="41" t="str">
        <f t="shared" si="2"/>
        <v/>
      </c>
      <c r="AF18" s="41" t="str">
        <f t="shared" si="2"/>
        <v/>
      </c>
      <c r="AG18" s="41" t="str">
        <f t="shared" si="2"/>
        <v/>
      </c>
      <c r="AH18" s="41" t="str">
        <f t="shared" si="2"/>
        <v/>
      </c>
      <c r="AI18" s="41" t="str">
        <f t="shared" si="2"/>
        <v/>
      </c>
      <c r="AJ18" s="41" t="str">
        <f t="shared" si="2"/>
        <v/>
      </c>
      <c r="AK18" s="41" t="str">
        <f t="shared" si="2"/>
        <v/>
      </c>
      <c r="AL18" s="41" t="str">
        <f t="shared" si="2"/>
        <v/>
      </c>
      <c r="AM18" s="41" t="str">
        <f t="shared" si="2"/>
        <v/>
      </c>
      <c r="AN18" s="41" t="str">
        <f t="shared" si="2"/>
        <v/>
      </c>
      <c r="AO18" s="41" t="str">
        <f t="shared" si="2"/>
        <v/>
      </c>
      <c r="AP18" s="41" t="str">
        <f t="shared" si="2"/>
        <v/>
      </c>
      <c r="AQ18" s="41" t="str">
        <f t="shared" si="2"/>
        <v/>
      </c>
      <c r="AR18" s="41" t="str">
        <f t="shared" si="2"/>
        <v/>
      </c>
      <c r="AS18" s="68" t="str">
        <f>IF($AS$16="","",IF(AL18="","",AL18))</f>
        <v/>
      </c>
      <c r="AT18" s="68" t="str">
        <f>IF($AT$16="","",IF(AM18="","",AM18))</f>
        <v/>
      </c>
      <c r="AU18" s="68" t="str">
        <f>IF($AU$16="","",IF(AN18="","",AN18))</f>
        <v/>
      </c>
      <c r="AV18" s="322" t="str">
        <f>IF(A18="","",IF(BC18=1,1,IF(OR(AND(AY18=1,AZ18="一月"),AND(BD18=1,AZ18="一月")),1,SUM(Q18:AU18))))</f>
        <v/>
      </c>
      <c r="AW18" s="323"/>
      <c r="AX18" s="78" t="e">
        <f>VLOOKUP(A18,サービスリスト!$A$2:$D$7,2,FALSE)</f>
        <v>#N/A</v>
      </c>
      <c r="AY18" s="79">
        <f>COUNTIF(A18,"*加算*")</f>
        <v>0</v>
      </c>
      <c r="AZ18" s="79" t="e">
        <f>VLOOKUP(A18,サービスリスト!$A$2:$D$7,3,FALSE)</f>
        <v>#N/A</v>
      </c>
      <c r="BA18" s="83"/>
      <c r="BB18" s="83"/>
      <c r="BC18" s="79" t="e">
        <f>IF((LEFT(AX18,2))="67",1,0)</f>
        <v>#N/A</v>
      </c>
      <c r="BD18" s="79">
        <f>COUNTIF(A18,"*減算*")</f>
        <v>0</v>
      </c>
    </row>
    <row r="19" spans="1:58" ht="21.95" customHeight="1" x14ac:dyDescent="0.15">
      <c r="A19" s="150"/>
      <c r="B19" s="151"/>
      <c r="C19" s="151"/>
      <c r="D19" s="151"/>
      <c r="E19" s="151"/>
      <c r="F19" s="152"/>
      <c r="G19" s="156"/>
      <c r="H19" s="157"/>
      <c r="I19" s="157"/>
      <c r="J19" s="157"/>
      <c r="K19" s="157"/>
      <c r="L19" s="157"/>
      <c r="M19" s="157"/>
      <c r="N19" s="157"/>
      <c r="O19" s="158"/>
      <c r="P19" s="23" t="s">
        <v>34</v>
      </c>
      <c r="Q19" s="29"/>
      <c r="R19" s="35"/>
      <c r="S19" s="35"/>
      <c r="T19" s="35"/>
      <c r="U19" s="35"/>
      <c r="V19" s="35"/>
      <c r="W19" s="35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320" t="str">
        <f>IF(A18="","",SUM(Q19:AU19))</f>
        <v/>
      </c>
      <c r="AW19" s="321"/>
      <c r="AZ19" s="79"/>
      <c r="BA19" s="83"/>
      <c r="BB19" s="83"/>
    </row>
    <row r="20" spans="1:58" ht="21.95" customHeight="1" x14ac:dyDescent="0.15">
      <c r="A20" s="147"/>
      <c r="B20" s="148"/>
      <c r="C20" s="148"/>
      <c r="D20" s="148"/>
      <c r="E20" s="148"/>
      <c r="F20" s="149"/>
      <c r="G20" s="153"/>
      <c r="H20" s="154"/>
      <c r="I20" s="154"/>
      <c r="J20" s="154"/>
      <c r="K20" s="154"/>
      <c r="L20" s="154"/>
      <c r="M20" s="154"/>
      <c r="N20" s="154"/>
      <c r="O20" s="155"/>
      <c r="P20" s="22" t="s">
        <v>32</v>
      </c>
      <c r="Q20" s="28"/>
      <c r="R20" s="34"/>
      <c r="S20" s="34"/>
      <c r="T20" s="34"/>
      <c r="U20" s="34"/>
      <c r="V20" s="34"/>
      <c r="W20" s="34"/>
      <c r="X20" s="41" t="str">
        <f t="shared" ref="X20:AR20" si="3">IF(Q20="","",Q20)</f>
        <v/>
      </c>
      <c r="Y20" s="41" t="str">
        <f t="shared" si="3"/>
        <v/>
      </c>
      <c r="Z20" s="41" t="str">
        <f t="shared" si="3"/>
        <v/>
      </c>
      <c r="AA20" s="41" t="str">
        <f t="shared" si="3"/>
        <v/>
      </c>
      <c r="AB20" s="41" t="str">
        <f t="shared" si="3"/>
        <v/>
      </c>
      <c r="AC20" s="41" t="str">
        <f t="shared" si="3"/>
        <v/>
      </c>
      <c r="AD20" s="41" t="str">
        <f t="shared" si="3"/>
        <v/>
      </c>
      <c r="AE20" s="41" t="str">
        <f t="shared" si="3"/>
        <v/>
      </c>
      <c r="AF20" s="41" t="str">
        <f t="shared" si="3"/>
        <v/>
      </c>
      <c r="AG20" s="41" t="str">
        <f t="shared" si="3"/>
        <v/>
      </c>
      <c r="AH20" s="41" t="str">
        <f t="shared" si="3"/>
        <v/>
      </c>
      <c r="AI20" s="41" t="str">
        <f t="shared" si="3"/>
        <v/>
      </c>
      <c r="AJ20" s="41" t="str">
        <f t="shared" si="3"/>
        <v/>
      </c>
      <c r="AK20" s="41" t="str">
        <f t="shared" si="3"/>
        <v/>
      </c>
      <c r="AL20" s="41" t="str">
        <f t="shared" si="3"/>
        <v/>
      </c>
      <c r="AM20" s="41" t="str">
        <f t="shared" si="3"/>
        <v/>
      </c>
      <c r="AN20" s="41" t="str">
        <f t="shared" si="3"/>
        <v/>
      </c>
      <c r="AO20" s="41" t="str">
        <f t="shared" si="3"/>
        <v/>
      </c>
      <c r="AP20" s="41" t="str">
        <f t="shared" si="3"/>
        <v/>
      </c>
      <c r="AQ20" s="41" t="str">
        <f t="shared" si="3"/>
        <v/>
      </c>
      <c r="AR20" s="41" t="str">
        <f t="shared" si="3"/>
        <v/>
      </c>
      <c r="AS20" s="68" t="str">
        <f>IF($AS$16="","",IF(AL20="","",AL20))</f>
        <v/>
      </c>
      <c r="AT20" s="68" t="str">
        <f>IF($AT$16="","",IF(AM20="","",AM20))</f>
        <v/>
      </c>
      <c r="AU20" s="68" t="str">
        <f>IF($AU$16="","",IF(AN20="","",AN20))</f>
        <v/>
      </c>
      <c r="AV20" s="322" t="str">
        <f>IF(A20="","",IF(BC20=1,1,IF(OR(AND(AY20=1,AZ20="一月"),AND(BD20=1,AZ20="一月")),1,SUM(Q20:AU20))))</f>
        <v/>
      </c>
      <c r="AW20" s="323"/>
      <c r="AX20" s="78" t="e">
        <f>VLOOKUP(A20,サービスリスト!$A$2:$D$7,2,FALSE)</f>
        <v>#N/A</v>
      </c>
      <c r="AY20" s="79">
        <f>COUNTIF(A20,"*加算*")</f>
        <v>0</v>
      </c>
      <c r="AZ20" s="79" t="e">
        <f>VLOOKUP(A20,サービスリスト!$A$2:$D$7,3,FALSE)</f>
        <v>#N/A</v>
      </c>
      <c r="BA20" s="83"/>
      <c r="BB20" s="83"/>
      <c r="BC20" s="79" t="e">
        <f>IF((LEFT(AX20,2))="67",1,0)</f>
        <v>#N/A</v>
      </c>
      <c r="BD20" s="79">
        <f>COUNTIF(A20,"*減算*")</f>
        <v>0</v>
      </c>
    </row>
    <row r="21" spans="1:58" ht="21.95" customHeight="1" x14ac:dyDescent="0.15">
      <c r="A21" s="150"/>
      <c r="B21" s="151"/>
      <c r="C21" s="151"/>
      <c r="D21" s="151"/>
      <c r="E21" s="151"/>
      <c r="F21" s="152"/>
      <c r="G21" s="156"/>
      <c r="H21" s="157"/>
      <c r="I21" s="157"/>
      <c r="J21" s="157"/>
      <c r="K21" s="157"/>
      <c r="L21" s="157"/>
      <c r="M21" s="157"/>
      <c r="N21" s="157"/>
      <c r="O21" s="158"/>
      <c r="P21" s="23" t="s">
        <v>34</v>
      </c>
      <c r="Q21" s="29"/>
      <c r="R21" s="35"/>
      <c r="S21" s="35"/>
      <c r="T21" s="35"/>
      <c r="U21" s="35"/>
      <c r="V21" s="35"/>
      <c r="W21" s="35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320" t="str">
        <f>IF(A20="","",SUM(Q21:AU21))</f>
        <v/>
      </c>
      <c r="AW21" s="321"/>
      <c r="AZ21" s="79"/>
      <c r="BA21" s="83"/>
      <c r="BB21" s="83"/>
    </row>
    <row r="22" spans="1:58" ht="21.95" customHeight="1" x14ac:dyDescent="0.15">
      <c r="A22" s="147"/>
      <c r="B22" s="148"/>
      <c r="C22" s="148"/>
      <c r="D22" s="148"/>
      <c r="E22" s="148"/>
      <c r="F22" s="149"/>
      <c r="G22" s="153"/>
      <c r="H22" s="154"/>
      <c r="I22" s="154"/>
      <c r="J22" s="154"/>
      <c r="K22" s="154"/>
      <c r="L22" s="154"/>
      <c r="M22" s="154"/>
      <c r="N22" s="154"/>
      <c r="O22" s="155"/>
      <c r="P22" s="22" t="s">
        <v>32</v>
      </c>
      <c r="Q22" s="28"/>
      <c r="R22" s="34"/>
      <c r="S22" s="34"/>
      <c r="T22" s="34"/>
      <c r="U22" s="34"/>
      <c r="V22" s="34"/>
      <c r="W22" s="34"/>
      <c r="X22" s="41" t="str">
        <f t="shared" ref="X22:AR22" si="4">IF(Q22="","",Q22)</f>
        <v/>
      </c>
      <c r="Y22" s="41" t="str">
        <f t="shared" si="4"/>
        <v/>
      </c>
      <c r="Z22" s="41" t="str">
        <f t="shared" si="4"/>
        <v/>
      </c>
      <c r="AA22" s="41" t="str">
        <f t="shared" si="4"/>
        <v/>
      </c>
      <c r="AB22" s="41" t="str">
        <f t="shared" si="4"/>
        <v/>
      </c>
      <c r="AC22" s="41" t="str">
        <f t="shared" si="4"/>
        <v/>
      </c>
      <c r="AD22" s="41" t="str">
        <f t="shared" si="4"/>
        <v/>
      </c>
      <c r="AE22" s="41" t="str">
        <f t="shared" si="4"/>
        <v/>
      </c>
      <c r="AF22" s="41" t="str">
        <f t="shared" si="4"/>
        <v/>
      </c>
      <c r="AG22" s="41" t="str">
        <f t="shared" si="4"/>
        <v/>
      </c>
      <c r="AH22" s="41" t="str">
        <f t="shared" si="4"/>
        <v/>
      </c>
      <c r="AI22" s="41" t="str">
        <f t="shared" si="4"/>
        <v/>
      </c>
      <c r="AJ22" s="41" t="str">
        <f t="shared" si="4"/>
        <v/>
      </c>
      <c r="AK22" s="41" t="str">
        <f t="shared" si="4"/>
        <v/>
      </c>
      <c r="AL22" s="41" t="str">
        <f t="shared" si="4"/>
        <v/>
      </c>
      <c r="AM22" s="41" t="str">
        <f t="shared" si="4"/>
        <v/>
      </c>
      <c r="AN22" s="41" t="str">
        <f t="shared" si="4"/>
        <v/>
      </c>
      <c r="AO22" s="41" t="str">
        <f t="shared" si="4"/>
        <v/>
      </c>
      <c r="AP22" s="41" t="str">
        <f t="shared" si="4"/>
        <v/>
      </c>
      <c r="AQ22" s="41" t="str">
        <f t="shared" si="4"/>
        <v/>
      </c>
      <c r="AR22" s="41" t="str">
        <f t="shared" si="4"/>
        <v/>
      </c>
      <c r="AS22" s="68" t="str">
        <f>IF($AS$16="","",IF(AL22="","",AL22))</f>
        <v/>
      </c>
      <c r="AT22" s="68" t="str">
        <f>IF($AT$16="","",IF(AM22="","",AM22))</f>
        <v/>
      </c>
      <c r="AU22" s="68" t="str">
        <f>IF($AU$16="","",IF(AN22="","",AN22))</f>
        <v/>
      </c>
      <c r="AV22" s="322" t="str">
        <f>IF(A22="","",IF(BC22=1,1,IF(OR(AND(AY22=1,AZ22="一月"),AND(BD22=1,AZ22="一月")),1,SUM(Q22:AU22))))</f>
        <v/>
      </c>
      <c r="AW22" s="323"/>
      <c r="AX22" s="78" t="e">
        <f>VLOOKUP(A22,サービスリスト!$A$2:$D$7,2,FALSE)</f>
        <v>#N/A</v>
      </c>
      <c r="AY22" s="79">
        <f>COUNTIF(A22,"*加算*")</f>
        <v>0</v>
      </c>
      <c r="AZ22" s="79" t="e">
        <f>VLOOKUP(A22,サービスリスト!$A$2:$D$7,3,FALSE)</f>
        <v>#N/A</v>
      </c>
      <c r="BA22" s="84"/>
      <c r="BB22" s="83"/>
      <c r="BC22" s="79" t="e">
        <f>IF((LEFT(AX22,2))="67",1,0)</f>
        <v>#N/A</v>
      </c>
      <c r="BD22" s="79">
        <f>COUNTIF(A22,"*減算*")</f>
        <v>0</v>
      </c>
    </row>
    <row r="23" spans="1:58" ht="21.95" customHeight="1" x14ac:dyDescent="0.15">
      <c r="A23" s="150"/>
      <c r="B23" s="151"/>
      <c r="C23" s="151"/>
      <c r="D23" s="151"/>
      <c r="E23" s="151"/>
      <c r="F23" s="152"/>
      <c r="G23" s="156"/>
      <c r="H23" s="157"/>
      <c r="I23" s="157"/>
      <c r="J23" s="157"/>
      <c r="K23" s="157"/>
      <c r="L23" s="157"/>
      <c r="M23" s="157"/>
      <c r="N23" s="157"/>
      <c r="O23" s="158"/>
      <c r="P23" s="23" t="s">
        <v>34</v>
      </c>
      <c r="Q23" s="29"/>
      <c r="R23" s="35"/>
      <c r="S23" s="35"/>
      <c r="T23" s="35"/>
      <c r="U23" s="35"/>
      <c r="V23" s="35"/>
      <c r="W23" s="35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320" t="str">
        <f>IF(A22="","",SUM(Q23:AU23))</f>
        <v/>
      </c>
      <c r="AW23" s="321"/>
      <c r="AZ23" s="79"/>
      <c r="BA23" s="84"/>
      <c r="BB23" s="83"/>
    </row>
    <row r="24" spans="1:58" ht="21.95" customHeight="1" x14ac:dyDescent="0.15">
      <c r="A24" s="147"/>
      <c r="B24" s="148"/>
      <c r="C24" s="148"/>
      <c r="D24" s="148"/>
      <c r="E24" s="148"/>
      <c r="F24" s="149"/>
      <c r="G24" s="153"/>
      <c r="H24" s="154"/>
      <c r="I24" s="154"/>
      <c r="J24" s="154"/>
      <c r="K24" s="154"/>
      <c r="L24" s="154"/>
      <c r="M24" s="154"/>
      <c r="N24" s="154"/>
      <c r="O24" s="155"/>
      <c r="P24" s="22" t="s">
        <v>32</v>
      </c>
      <c r="Q24" s="28"/>
      <c r="R24" s="34"/>
      <c r="S24" s="34"/>
      <c r="T24" s="34"/>
      <c r="U24" s="34"/>
      <c r="V24" s="34"/>
      <c r="W24" s="34"/>
      <c r="X24" s="41" t="str">
        <f t="shared" ref="X24:AR24" si="5">IF(Q24="","",Q24)</f>
        <v/>
      </c>
      <c r="Y24" s="41" t="str">
        <f t="shared" si="5"/>
        <v/>
      </c>
      <c r="Z24" s="41" t="str">
        <f t="shared" si="5"/>
        <v/>
      </c>
      <c r="AA24" s="41" t="str">
        <f t="shared" si="5"/>
        <v/>
      </c>
      <c r="AB24" s="41" t="str">
        <f t="shared" si="5"/>
        <v/>
      </c>
      <c r="AC24" s="41" t="str">
        <f t="shared" si="5"/>
        <v/>
      </c>
      <c r="AD24" s="41" t="str">
        <f t="shared" si="5"/>
        <v/>
      </c>
      <c r="AE24" s="41" t="str">
        <f t="shared" si="5"/>
        <v/>
      </c>
      <c r="AF24" s="41" t="str">
        <f t="shared" si="5"/>
        <v/>
      </c>
      <c r="AG24" s="41" t="str">
        <f t="shared" si="5"/>
        <v/>
      </c>
      <c r="AH24" s="41" t="str">
        <f t="shared" si="5"/>
        <v/>
      </c>
      <c r="AI24" s="41" t="str">
        <f t="shared" si="5"/>
        <v/>
      </c>
      <c r="AJ24" s="41" t="str">
        <f t="shared" si="5"/>
        <v/>
      </c>
      <c r="AK24" s="41" t="str">
        <f t="shared" si="5"/>
        <v/>
      </c>
      <c r="AL24" s="41" t="str">
        <f t="shared" si="5"/>
        <v/>
      </c>
      <c r="AM24" s="41" t="str">
        <f t="shared" si="5"/>
        <v/>
      </c>
      <c r="AN24" s="41" t="str">
        <f t="shared" si="5"/>
        <v/>
      </c>
      <c r="AO24" s="41" t="str">
        <f t="shared" si="5"/>
        <v/>
      </c>
      <c r="AP24" s="41" t="str">
        <f t="shared" si="5"/>
        <v/>
      </c>
      <c r="AQ24" s="41" t="str">
        <f t="shared" si="5"/>
        <v/>
      </c>
      <c r="AR24" s="41" t="str">
        <f t="shared" si="5"/>
        <v/>
      </c>
      <c r="AS24" s="68" t="str">
        <f>IF($AS$16="","",IF(AL24="","",AL24))</f>
        <v/>
      </c>
      <c r="AT24" s="68" t="str">
        <f>IF($AT$16="","",IF(AM24="","",AM24))</f>
        <v/>
      </c>
      <c r="AU24" s="68" t="str">
        <f>IF($AU$16="","",IF(AN24="","",AN24))</f>
        <v/>
      </c>
      <c r="AV24" s="322" t="str">
        <f>IF(A24="","",IF(BC24=1,1,IF(OR(AND(AY24=1,AZ24="一月"),AND(BD24=1,AZ24="一月")),1,SUM(Q24:AU24))))</f>
        <v/>
      </c>
      <c r="AW24" s="323"/>
      <c r="AX24" s="78" t="e">
        <f>VLOOKUP(A24,サービスリスト!$A$2:$D$7,2,FALSE)</f>
        <v>#N/A</v>
      </c>
      <c r="AY24" s="79">
        <f>COUNTIF(A24,"*加算*")</f>
        <v>0</v>
      </c>
      <c r="AZ24" s="79" t="e">
        <f>VLOOKUP(A24,サービスリスト!$A$2:$D$7,3,FALSE)</f>
        <v>#N/A</v>
      </c>
      <c r="BA24" s="84"/>
      <c r="BB24" s="83"/>
      <c r="BC24" s="79" t="e">
        <f>IF((LEFT(AX24,2))="67",1,0)</f>
        <v>#N/A</v>
      </c>
      <c r="BD24" s="79">
        <f>COUNTIF(A24,"*減算*")</f>
        <v>0</v>
      </c>
    </row>
    <row r="25" spans="1:58" ht="21.95" customHeight="1" x14ac:dyDescent="0.15">
      <c r="A25" s="150"/>
      <c r="B25" s="151"/>
      <c r="C25" s="151"/>
      <c r="D25" s="151"/>
      <c r="E25" s="151"/>
      <c r="F25" s="152"/>
      <c r="G25" s="156"/>
      <c r="H25" s="157"/>
      <c r="I25" s="157"/>
      <c r="J25" s="157"/>
      <c r="K25" s="157"/>
      <c r="L25" s="157"/>
      <c r="M25" s="157"/>
      <c r="N25" s="157"/>
      <c r="O25" s="158"/>
      <c r="P25" s="23" t="s">
        <v>34</v>
      </c>
      <c r="Q25" s="29"/>
      <c r="R25" s="35"/>
      <c r="S25" s="35"/>
      <c r="T25" s="35"/>
      <c r="U25" s="35"/>
      <c r="V25" s="35"/>
      <c r="W25" s="35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320" t="str">
        <f>IF(A24="","",SUM(Q25:AU25))</f>
        <v/>
      </c>
      <c r="AW25" s="321"/>
      <c r="AZ25" s="79"/>
      <c r="BA25" s="84"/>
      <c r="BB25" s="83"/>
    </row>
    <row r="26" spans="1:58" ht="21.95" customHeight="1" x14ac:dyDescent="0.15">
      <c r="A26" s="147"/>
      <c r="B26" s="148"/>
      <c r="C26" s="148"/>
      <c r="D26" s="148"/>
      <c r="E26" s="148"/>
      <c r="F26" s="149"/>
      <c r="G26" s="153"/>
      <c r="H26" s="154"/>
      <c r="I26" s="154"/>
      <c r="J26" s="154"/>
      <c r="K26" s="154"/>
      <c r="L26" s="154"/>
      <c r="M26" s="154"/>
      <c r="N26" s="154"/>
      <c r="O26" s="155"/>
      <c r="P26" s="22" t="s">
        <v>32</v>
      </c>
      <c r="Q26" s="28"/>
      <c r="R26" s="34"/>
      <c r="S26" s="34"/>
      <c r="T26" s="34"/>
      <c r="U26" s="34"/>
      <c r="V26" s="34"/>
      <c r="W26" s="34"/>
      <c r="X26" s="41" t="str">
        <f t="shared" ref="X26:AR26" si="6">IF(Q26="","",Q26)</f>
        <v/>
      </c>
      <c r="Y26" s="41" t="str">
        <f t="shared" si="6"/>
        <v/>
      </c>
      <c r="Z26" s="41" t="str">
        <f t="shared" si="6"/>
        <v/>
      </c>
      <c r="AA26" s="41" t="str">
        <f t="shared" si="6"/>
        <v/>
      </c>
      <c r="AB26" s="41" t="str">
        <f t="shared" si="6"/>
        <v/>
      </c>
      <c r="AC26" s="41" t="str">
        <f t="shared" si="6"/>
        <v/>
      </c>
      <c r="AD26" s="41" t="str">
        <f t="shared" si="6"/>
        <v/>
      </c>
      <c r="AE26" s="41" t="str">
        <f t="shared" si="6"/>
        <v/>
      </c>
      <c r="AF26" s="41" t="str">
        <f t="shared" si="6"/>
        <v/>
      </c>
      <c r="AG26" s="41" t="str">
        <f t="shared" si="6"/>
        <v/>
      </c>
      <c r="AH26" s="41" t="str">
        <f t="shared" si="6"/>
        <v/>
      </c>
      <c r="AI26" s="41" t="str">
        <f t="shared" si="6"/>
        <v/>
      </c>
      <c r="AJ26" s="41" t="str">
        <f t="shared" si="6"/>
        <v/>
      </c>
      <c r="AK26" s="41" t="str">
        <f t="shared" si="6"/>
        <v/>
      </c>
      <c r="AL26" s="41" t="str">
        <f t="shared" si="6"/>
        <v/>
      </c>
      <c r="AM26" s="41" t="str">
        <f t="shared" si="6"/>
        <v/>
      </c>
      <c r="AN26" s="41" t="str">
        <f t="shared" si="6"/>
        <v/>
      </c>
      <c r="AO26" s="41" t="str">
        <f t="shared" si="6"/>
        <v/>
      </c>
      <c r="AP26" s="41" t="str">
        <f t="shared" si="6"/>
        <v/>
      </c>
      <c r="AQ26" s="41" t="str">
        <f t="shared" si="6"/>
        <v/>
      </c>
      <c r="AR26" s="41" t="str">
        <f t="shared" si="6"/>
        <v/>
      </c>
      <c r="AS26" s="68" t="str">
        <f>IF($AS$16="","",IF(AL26="","",AL26))</f>
        <v/>
      </c>
      <c r="AT26" s="68" t="str">
        <f>IF($AT$16="","",IF(AM26="","",AM26))</f>
        <v/>
      </c>
      <c r="AU26" s="68" t="str">
        <f>IF($AU$16="","",IF(AN26="","",AN26))</f>
        <v/>
      </c>
      <c r="AV26" s="322" t="str">
        <f>IF(A26="","",IF(BC26=1,1,IF(OR(AND(AY26=1,AZ26="一月"),AND(BD26=1,AZ26="一月")),1,SUM(Q26:AU26))))</f>
        <v/>
      </c>
      <c r="AW26" s="323"/>
      <c r="AX26" s="78" t="e">
        <f>VLOOKUP(A26,サービスリスト!$A$2:$D$7,2,FALSE)</f>
        <v>#N/A</v>
      </c>
      <c r="AY26" s="79">
        <f>COUNTIF(A26,"*加算*")</f>
        <v>0</v>
      </c>
      <c r="AZ26" s="79" t="e">
        <f>VLOOKUP(A26,サービスリスト!$A$2:$D$7,3,FALSE)</f>
        <v>#N/A</v>
      </c>
      <c r="BA26" s="83"/>
      <c r="BB26" s="83"/>
      <c r="BC26" s="79" t="e">
        <f>IF((LEFT(AX26,2))="67",1,0)</f>
        <v>#N/A</v>
      </c>
      <c r="BD26" s="79">
        <f>COUNTIF(A26,"*減算*")</f>
        <v>0</v>
      </c>
    </row>
    <row r="27" spans="1:58" ht="21.95" customHeight="1" x14ac:dyDescent="0.15">
      <c r="A27" s="159"/>
      <c r="B27" s="160"/>
      <c r="C27" s="160"/>
      <c r="D27" s="160"/>
      <c r="E27" s="160"/>
      <c r="F27" s="161"/>
      <c r="G27" s="162"/>
      <c r="H27" s="163"/>
      <c r="I27" s="163"/>
      <c r="J27" s="163"/>
      <c r="K27" s="163"/>
      <c r="L27" s="163"/>
      <c r="M27" s="163"/>
      <c r="N27" s="163"/>
      <c r="O27" s="164"/>
      <c r="P27" s="24" t="s">
        <v>34</v>
      </c>
      <c r="Q27" s="30"/>
      <c r="R27" s="36"/>
      <c r="S27" s="36"/>
      <c r="T27" s="36"/>
      <c r="U27" s="36"/>
      <c r="V27" s="36"/>
      <c r="W27" s="36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324" t="str">
        <f>IF(A26="","",SUM(Q27:AU27))</f>
        <v/>
      </c>
      <c r="AW27" s="325"/>
      <c r="AZ27" s="79"/>
      <c r="BA27" s="83"/>
      <c r="BB27" s="83"/>
    </row>
    <row r="28" spans="1:58" ht="21.95" customHeight="1" x14ac:dyDescent="0.15">
      <c r="A28" s="5"/>
      <c r="B28" s="5"/>
      <c r="C28" s="5"/>
      <c r="D28" s="5"/>
      <c r="E28" s="5"/>
      <c r="F28" s="5"/>
      <c r="G28" s="14"/>
      <c r="H28" s="14"/>
      <c r="I28" s="14"/>
      <c r="J28" s="14"/>
      <c r="K28" s="14"/>
      <c r="L28" s="14"/>
      <c r="M28" s="14"/>
      <c r="N28" s="14"/>
      <c r="O28" s="14"/>
      <c r="P28" s="25"/>
      <c r="Q28" s="25"/>
      <c r="R28" s="25"/>
      <c r="S28" s="25"/>
      <c r="T28" s="25"/>
      <c r="U28" s="25"/>
      <c r="V28" s="25"/>
      <c r="W28" s="25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10"/>
      <c r="AT28" s="10"/>
      <c r="AU28" s="10"/>
      <c r="AV28" s="74"/>
      <c r="AW28" s="74"/>
      <c r="AZ28" s="79"/>
      <c r="BA28" s="83"/>
      <c r="BB28" s="83"/>
    </row>
    <row r="29" spans="1:58" ht="21" x14ac:dyDescent="0.15">
      <c r="A29" s="6" t="s">
        <v>33</v>
      </c>
      <c r="B29" s="8"/>
      <c r="C29" s="8"/>
      <c r="D29" s="8"/>
      <c r="E29" s="8"/>
      <c r="F29" s="8"/>
      <c r="G29" s="8"/>
      <c r="H29" s="8"/>
      <c r="I29" s="15"/>
      <c r="J29" s="8"/>
      <c r="K29" s="8"/>
      <c r="L29" s="8"/>
      <c r="M29" s="17"/>
      <c r="N29" s="17"/>
      <c r="O29" s="17"/>
      <c r="P29" s="17"/>
      <c r="Q29" s="17"/>
      <c r="R29" s="8"/>
      <c r="S29" s="8"/>
      <c r="T29" s="8"/>
      <c r="U29" s="8"/>
      <c r="V29" s="8"/>
      <c r="W29" s="8"/>
      <c r="X29" s="8"/>
      <c r="Y29" s="8"/>
      <c r="Z29" s="8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</row>
    <row r="30" spans="1:58" s="2" customFormat="1" ht="21.95" customHeight="1" x14ac:dyDescent="0.15">
      <c r="A30" s="141" t="s">
        <v>27</v>
      </c>
      <c r="B30" s="142"/>
      <c r="C30" s="142"/>
      <c r="D30" s="142"/>
      <c r="E30" s="142"/>
      <c r="F30" s="142"/>
      <c r="G30" s="142"/>
      <c r="H30" s="142"/>
      <c r="I30" s="142" t="s">
        <v>36</v>
      </c>
      <c r="J30" s="142"/>
      <c r="K30" s="142"/>
      <c r="L30" s="142"/>
      <c r="M30" s="142"/>
      <c r="N30" s="142"/>
      <c r="O30" s="142"/>
      <c r="P30" s="142" t="s">
        <v>85</v>
      </c>
      <c r="Q30" s="142"/>
      <c r="R30" s="142"/>
      <c r="S30" s="143" t="s">
        <v>113</v>
      </c>
      <c r="T30" s="143"/>
      <c r="U30" s="143"/>
      <c r="V30" s="142" t="s">
        <v>109</v>
      </c>
      <c r="W30" s="142"/>
      <c r="X30" s="143" t="s">
        <v>114</v>
      </c>
      <c r="Y30" s="143"/>
      <c r="Z30" s="145"/>
      <c r="AA30" s="141" t="s">
        <v>34</v>
      </c>
      <c r="AB30" s="142"/>
      <c r="AC30" s="142"/>
      <c r="AD30" s="142"/>
      <c r="AE30" s="142"/>
      <c r="AF30" s="142"/>
      <c r="AG30" s="142"/>
      <c r="AH30" s="326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</row>
    <row r="31" spans="1:58" ht="21.95" customHeight="1" x14ac:dyDescent="0.15">
      <c r="A31" s="123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44"/>
      <c r="T31" s="144"/>
      <c r="U31" s="144"/>
      <c r="V31" s="124"/>
      <c r="W31" s="124"/>
      <c r="X31" s="144"/>
      <c r="Y31" s="144"/>
      <c r="Z31" s="146"/>
      <c r="AA31" s="123" t="s">
        <v>111</v>
      </c>
      <c r="AB31" s="124"/>
      <c r="AC31" s="137" t="s">
        <v>115</v>
      </c>
      <c r="AD31" s="137"/>
      <c r="AE31" s="137"/>
      <c r="AF31" s="327" t="s">
        <v>112</v>
      </c>
      <c r="AG31" s="327"/>
      <c r="AH31" s="328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</row>
    <row r="32" spans="1:58" ht="21.95" customHeight="1" x14ac:dyDescent="0.15">
      <c r="A32" s="123" t="str">
        <f>IF(G18="","",G18)</f>
        <v/>
      </c>
      <c r="B32" s="124"/>
      <c r="C32" s="124"/>
      <c r="D32" s="124"/>
      <c r="E32" s="124"/>
      <c r="F32" s="124"/>
      <c r="G32" s="124"/>
      <c r="H32" s="124"/>
      <c r="I32" s="127" t="str">
        <f>IF(A32="","",利用票!A18)</f>
        <v/>
      </c>
      <c r="J32" s="127"/>
      <c r="K32" s="127"/>
      <c r="L32" s="127"/>
      <c r="M32" s="127"/>
      <c r="N32" s="127"/>
      <c r="O32" s="127"/>
      <c r="P32" s="129" t="str">
        <f>IF(A18="","",VLOOKUP(A18,サービスリスト!$A$2:$D$7,2,FALSE))</f>
        <v/>
      </c>
      <c r="Q32" s="129"/>
      <c r="R32" s="129"/>
      <c r="S32" s="124">
        <f>IF(A18="",,VLOOKUP(A18,サービスリスト!$A$2:$D$7,3,FALSE))</f>
        <v>0</v>
      </c>
      <c r="T32" s="124"/>
      <c r="U32" s="124"/>
      <c r="V32" s="124" t="str">
        <f>AV18</f>
        <v/>
      </c>
      <c r="W32" s="124"/>
      <c r="X32" s="129" t="str">
        <f>IF(ISERROR(S32*V32),"",S32*V32)</f>
        <v/>
      </c>
      <c r="Y32" s="129"/>
      <c r="Z32" s="131"/>
      <c r="AA32" s="139" t="str">
        <f>AV19</f>
        <v/>
      </c>
      <c r="AB32" s="140"/>
      <c r="AC32" s="137" t="str">
        <f>IF(ISERROR(S32*AA32),"",S32*AA32)</f>
        <v/>
      </c>
      <c r="AD32" s="137"/>
      <c r="AE32" s="137"/>
      <c r="AF32" s="129" t="str">
        <f>IF(ISERROR(P32*AA32),"",P32*AA32)</f>
        <v/>
      </c>
      <c r="AG32" s="129"/>
      <c r="AH32" s="131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</row>
    <row r="33" spans="1:63" ht="21.95" customHeight="1" x14ac:dyDescent="0.15">
      <c r="A33" s="123"/>
      <c r="B33" s="124"/>
      <c r="C33" s="124"/>
      <c r="D33" s="124"/>
      <c r="E33" s="124"/>
      <c r="F33" s="124"/>
      <c r="G33" s="124"/>
      <c r="H33" s="124"/>
      <c r="I33" s="127"/>
      <c r="J33" s="127"/>
      <c r="K33" s="127"/>
      <c r="L33" s="127"/>
      <c r="M33" s="127"/>
      <c r="N33" s="127"/>
      <c r="O33" s="127"/>
      <c r="P33" s="129"/>
      <c r="Q33" s="129"/>
      <c r="R33" s="129"/>
      <c r="S33" s="124"/>
      <c r="T33" s="124"/>
      <c r="U33" s="124"/>
      <c r="V33" s="124"/>
      <c r="W33" s="124"/>
      <c r="X33" s="129"/>
      <c r="Y33" s="129"/>
      <c r="Z33" s="131"/>
      <c r="AA33" s="139"/>
      <c r="AB33" s="140"/>
      <c r="AC33" s="137"/>
      <c r="AD33" s="137"/>
      <c r="AE33" s="137"/>
      <c r="AF33" s="129"/>
      <c r="AG33" s="129"/>
      <c r="AH33" s="131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</row>
    <row r="34" spans="1:63" ht="21.95" customHeight="1" x14ac:dyDescent="0.15">
      <c r="A34" s="123" t="str">
        <f>IF(G20="","",G20)</f>
        <v/>
      </c>
      <c r="B34" s="124"/>
      <c r="C34" s="124"/>
      <c r="D34" s="124"/>
      <c r="E34" s="124"/>
      <c r="F34" s="124"/>
      <c r="G34" s="124"/>
      <c r="H34" s="124"/>
      <c r="I34" s="127" t="str">
        <f>IF(A34="","",利用票!A20)</f>
        <v/>
      </c>
      <c r="J34" s="127"/>
      <c r="K34" s="127"/>
      <c r="L34" s="127"/>
      <c r="M34" s="127"/>
      <c r="N34" s="127"/>
      <c r="O34" s="127"/>
      <c r="P34" s="129" t="str">
        <f>IF(A20="","",VLOOKUP(A20,サービスリスト!$A$2:$D$7,2,FALSE))</f>
        <v/>
      </c>
      <c r="Q34" s="129"/>
      <c r="R34" s="129"/>
      <c r="S34" s="124">
        <f>IF(A20="",,VLOOKUP(A20,サービスリスト!$A$2:$D$7,3,FALSE))</f>
        <v>0</v>
      </c>
      <c r="T34" s="124"/>
      <c r="U34" s="124"/>
      <c r="V34" s="124" t="str">
        <f>AV21</f>
        <v/>
      </c>
      <c r="W34" s="124"/>
      <c r="X34" s="129" t="str">
        <f>IF(ISERROR(P34*V34),"",P34*V34)</f>
        <v/>
      </c>
      <c r="Y34" s="129"/>
      <c r="Z34" s="131"/>
      <c r="AA34" s="133" t="str">
        <f>AV21</f>
        <v/>
      </c>
      <c r="AB34" s="134"/>
      <c r="AC34" s="137"/>
      <c r="AD34" s="137"/>
      <c r="AE34" s="137"/>
      <c r="AF34" s="129" t="str">
        <f>IF(ISERROR(P34*AA34),"",P34*AA34)</f>
        <v/>
      </c>
      <c r="AG34" s="129"/>
      <c r="AH34" s="131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</row>
    <row r="35" spans="1:63" ht="21.95" customHeight="1" x14ac:dyDescent="0.15">
      <c r="A35" s="123"/>
      <c r="B35" s="124"/>
      <c r="C35" s="124"/>
      <c r="D35" s="124"/>
      <c r="E35" s="124"/>
      <c r="F35" s="124"/>
      <c r="G35" s="124"/>
      <c r="H35" s="124"/>
      <c r="I35" s="127"/>
      <c r="J35" s="127"/>
      <c r="K35" s="127"/>
      <c r="L35" s="127"/>
      <c r="M35" s="127"/>
      <c r="N35" s="127"/>
      <c r="O35" s="127"/>
      <c r="P35" s="129"/>
      <c r="Q35" s="129"/>
      <c r="R35" s="129"/>
      <c r="S35" s="124"/>
      <c r="T35" s="124"/>
      <c r="U35" s="124"/>
      <c r="V35" s="124"/>
      <c r="W35" s="124"/>
      <c r="X35" s="129"/>
      <c r="Y35" s="129"/>
      <c r="Z35" s="131"/>
      <c r="AA35" s="133"/>
      <c r="AB35" s="134"/>
      <c r="AC35" s="137"/>
      <c r="AD35" s="137"/>
      <c r="AE35" s="137"/>
      <c r="AF35" s="129"/>
      <c r="AG35" s="129"/>
      <c r="AH35" s="131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</row>
    <row r="36" spans="1:63" ht="21.95" customHeight="1" x14ac:dyDescent="0.15">
      <c r="A36" s="123" t="str">
        <f>IF(G22="","",G22)</f>
        <v/>
      </c>
      <c r="B36" s="124"/>
      <c r="C36" s="124"/>
      <c r="D36" s="124"/>
      <c r="E36" s="124"/>
      <c r="F36" s="124"/>
      <c r="G36" s="124"/>
      <c r="H36" s="124"/>
      <c r="I36" s="127" t="str">
        <f>IF(A36="","",利用票!A22)</f>
        <v/>
      </c>
      <c r="J36" s="127"/>
      <c r="K36" s="127"/>
      <c r="L36" s="127"/>
      <c r="M36" s="127"/>
      <c r="N36" s="127"/>
      <c r="O36" s="127"/>
      <c r="P36" s="129" t="str">
        <f>IF(A22="","",VLOOKUP(A22,サービスリスト!$A$2:$D$7,2,FALSE))</f>
        <v/>
      </c>
      <c r="Q36" s="129"/>
      <c r="R36" s="129"/>
      <c r="S36" s="124">
        <f>IF(A22="",,VLOOKUP(A22,サービスリスト!$A$2:$D$7,3,FALSE))</f>
        <v>0</v>
      </c>
      <c r="T36" s="124"/>
      <c r="U36" s="124"/>
      <c r="V36" s="124" t="str">
        <f>AV23</f>
        <v/>
      </c>
      <c r="W36" s="124"/>
      <c r="X36" s="129" t="str">
        <f>IF(ISERROR(P36*V36),"",P36*V36)</f>
        <v/>
      </c>
      <c r="Y36" s="129"/>
      <c r="Z36" s="131"/>
      <c r="AA36" s="133" t="str">
        <f>AV23</f>
        <v/>
      </c>
      <c r="AB36" s="134"/>
      <c r="AC36" s="137"/>
      <c r="AD36" s="137"/>
      <c r="AE36" s="137"/>
      <c r="AF36" s="129" t="str">
        <f>IF(ISERROR(P36*AA36),"",P36*AA36)</f>
        <v/>
      </c>
      <c r="AG36" s="129"/>
      <c r="AH36" s="131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</row>
    <row r="37" spans="1:63" ht="21.95" customHeight="1" x14ac:dyDescent="0.15">
      <c r="A37" s="123"/>
      <c r="B37" s="124"/>
      <c r="C37" s="124"/>
      <c r="D37" s="124"/>
      <c r="E37" s="124"/>
      <c r="F37" s="124"/>
      <c r="G37" s="124"/>
      <c r="H37" s="124"/>
      <c r="I37" s="127"/>
      <c r="J37" s="127"/>
      <c r="K37" s="127"/>
      <c r="L37" s="127"/>
      <c r="M37" s="127"/>
      <c r="N37" s="127"/>
      <c r="O37" s="127"/>
      <c r="P37" s="129"/>
      <c r="Q37" s="129"/>
      <c r="R37" s="129"/>
      <c r="S37" s="124"/>
      <c r="T37" s="124"/>
      <c r="U37" s="124"/>
      <c r="V37" s="124"/>
      <c r="W37" s="124"/>
      <c r="X37" s="129"/>
      <c r="Y37" s="129"/>
      <c r="Z37" s="131"/>
      <c r="AA37" s="133"/>
      <c r="AB37" s="134"/>
      <c r="AC37" s="137"/>
      <c r="AD37" s="137"/>
      <c r="AE37" s="137"/>
      <c r="AF37" s="129"/>
      <c r="AG37" s="129"/>
      <c r="AH37" s="131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</row>
    <row r="38" spans="1:63" ht="21.95" customHeight="1" x14ac:dyDescent="0.15">
      <c r="A38" s="123" t="str">
        <f>IF(G24="","",G24)</f>
        <v/>
      </c>
      <c r="B38" s="124"/>
      <c r="C38" s="124"/>
      <c r="D38" s="124"/>
      <c r="E38" s="124"/>
      <c r="F38" s="124"/>
      <c r="G38" s="124"/>
      <c r="H38" s="124"/>
      <c r="I38" s="127" t="str">
        <f>IF(A38="","",利用票!A24)</f>
        <v/>
      </c>
      <c r="J38" s="127"/>
      <c r="K38" s="127"/>
      <c r="L38" s="127"/>
      <c r="M38" s="127"/>
      <c r="N38" s="127"/>
      <c r="O38" s="127"/>
      <c r="P38" s="129" t="str">
        <f>IF(A24="","",VLOOKUP(A24,サービスリスト!$A$2:$D$7,2,FALSE))</f>
        <v/>
      </c>
      <c r="Q38" s="129"/>
      <c r="R38" s="129"/>
      <c r="S38" s="124">
        <f>IF(A24="",,VLOOKUP(A24,サービスリスト!$A$2:$D$7,3,FALSE))</f>
        <v>0</v>
      </c>
      <c r="T38" s="124"/>
      <c r="U38" s="124"/>
      <c r="V38" s="124" t="str">
        <f>AV25</f>
        <v/>
      </c>
      <c r="W38" s="124"/>
      <c r="X38" s="129" t="str">
        <f>IF(ISERROR(P38*V38),"",P38*V38)</f>
        <v/>
      </c>
      <c r="Y38" s="129"/>
      <c r="Z38" s="131"/>
      <c r="AA38" s="133" t="str">
        <f>AV25</f>
        <v/>
      </c>
      <c r="AB38" s="134"/>
      <c r="AC38" s="137"/>
      <c r="AD38" s="137"/>
      <c r="AE38" s="137"/>
      <c r="AF38" s="129" t="str">
        <f>IF(ISERROR(P38*AA38),"",P38*AA38)</f>
        <v/>
      </c>
      <c r="AG38" s="129"/>
      <c r="AH38" s="131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</row>
    <row r="39" spans="1:63" ht="21.95" customHeight="1" x14ac:dyDescent="0.15">
      <c r="A39" s="123"/>
      <c r="B39" s="124"/>
      <c r="C39" s="124"/>
      <c r="D39" s="124"/>
      <c r="E39" s="124"/>
      <c r="F39" s="124"/>
      <c r="G39" s="124"/>
      <c r="H39" s="124"/>
      <c r="I39" s="127"/>
      <c r="J39" s="127"/>
      <c r="K39" s="127"/>
      <c r="L39" s="127"/>
      <c r="M39" s="127"/>
      <c r="N39" s="127"/>
      <c r="O39" s="127"/>
      <c r="P39" s="129"/>
      <c r="Q39" s="129"/>
      <c r="R39" s="129"/>
      <c r="S39" s="124"/>
      <c r="T39" s="124"/>
      <c r="U39" s="124"/>
      <c r="V39" s="124"/>
      <c r="W39" s="124"/>
      <c r="X39" s="129"/>
      <c r="Y39" s="129"/>
      <c r="Z39" s="131"/>
      <c r="AA39" s="133"/>
      <c r="AB39" s="134"/>
      <c r="AC39" s="137"/>
      <c r="AD39" s="137"/>
      <c r="AE39" s="137"/>
      <c r="AF39" s="129"/>
      <c r="AG39" s="129"/>
      <c r="AH39" s="131"/>
      <c r="AI39" s="60"/>
      <c r="AJ39" s="60" t="s">
        <v>108</v>
      </c>
      <c r="AK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</row>
    <row r="40" spans="1:63" ht="21.95" customHeight="1" x14ac:dyDescent="0.15">
      <c r="A40" s="123" t="str">
        <f>IF(G26="","",G26)</f>
        <v/>
      </c>
      <c r="B40" s="124"/>
      <c r="C40" s="124"/>
      <c r="D40" s="124"/>
      <c r="E40" s="124"/>
      <c r="F40" s="124"/>
      <c r="G40" s="124"/>
      <c r="H40" s="124"/>
      <c r="I40" s="127" t="str">
        <f>IF(A40="","",利用票!A26)</f>
        <v/>
      </c>
      <c r="J40" s="127"/>
      <c r="K40" s="127"/>
      <c r="L40" s="127"/>
      <c r="M40" s="127"/>
      <c r="N40" s="127"/>
      <c r="O40" s="127"/>
      <c r="P40" s="129" t="str">
        <f>IF(A26="","",VLOOKUP(A26,サービスリスト!$A$2:$D$7,2,FALSE))</f>
        <v/>
      </c>
      <c r="Q40" s="129"/>
      <c r="R40" s="129"/>
      <c r="S40" s="124">
        <f>IF(A26="",,VLOOKUP(A26,サービスリスト!$A$2:$D$7,3,FALSE))</f>
        <v>0</v>
      </c>
      <c r="T40" s="124"/>
      <c r="U40" s="124"/>
      <c r="V40" s="124" t="str">
        <f>AV27</f>
        <v/>
      </c>
      <c r="W40" s="124"/>
      <c r="X40" s="129" t="str">
        <f>IF(ISERROR(P40*V40),"",P40*V40)</f>
        <v/>
      </c>
      <c r="Y40" s="129"/>
      <c r="Z40" s="131"/>
      <c r="AA40" s="133" t="str">
        <f>AV27</f>
        <v/>
      </c>
      <c r="AB40" s="134"/>
      <c r="AC40" s="137"/>
      <c r="AD40" s="137"/>
      <c r="AE40" s="137"/>
      <c r="AF40" s="129" t="str">
        <f>IF(ISERROR(P40*AA40),"",P40*AA40)</f>
        <v/>
      </c>
      <c r="AG40" s="129"/>
      <c r="AH40" s="131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</row>
    <row r="41" spans="1:63" ht="21.95" customHeight="1" x14ac:dyDescent="0.15">
      <c r="A41" s="125"/>
      <c r="B41" s="126"/>
      <c r="C41" s="126"/>
      <c r="D41" s="126"/>
      <c r="E41" s="126"/>
      <c r="F41" s="126"/>
      <c r="G41" s="126"/>
      <c r="H41" s="126"/>
      <c r="I41" s="128"/>
      <c r="J41" s="128"/>
      <c r="K41" s="128"/>
      <c r="L41" s="128"/>
      <c r="M41" s="128"/>
      <c r="N41" s="128"/>
      <c r="O41" s="128"/>
      <c r="P41" s="130"/>
      <c r="Q41" s="130"/>
      <c r="R41" s="130"/>
      <c r="S41" s="126"/>
      <c r="T41" s="126"/>
      <c r="U41" s="126"/>
      <c r="V41" s="126"/>
      <c r="W41" s="126"/>
      <c r="X41" s="130"/>
      <c r="Y41" s="130"/>
      <c r="Z41" s="132"/>
      <c r="AA41" s="135"/>
      <c r="AB41" s="136"/>
      <c r="AC41" s="138"/>
      <c r="AD41" s="138"/>
      <c r="AE41" s="138"/>
      <c r="AF41" s="130"/>
      <c r="AG41" s="130"/>
      <c r="AH41" s="132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76"/>
    </row>
    <row r="42" spans="1:63" ht="18.75" hidden="1" customHeight="1" x14ac:dyDescent="0.15"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69">
        <f>+AR16+1</f>
        <v>44680</v>
      </c>
      <c r="AT42" s="69">
        <f>+AS42+1</f>
        <v>44681</v>
      </c>
      <c r="AU42" s="69">
        <f>+AT42+1</f>
        <v>44682</v>
      </c>
    </row>
    <row r="43" spans="1:63" ht="18.75" hidden="1" customHeight="1" x14ac:dyDescent="0.15">
      <c r="J43" s="117" t="str">
        <f>IF(F43="","",利用票!A33)</f>
        <v/>
      </c>
      <c r="K43" s="118"/>
      <c r="L43" s="118"/>
      <c r="M43" s="118"/>
      <c r="N43" s="118"/>
      <c r="O43" s="119"/>
    </row>
    <row r="44" spans="1:63" ht="18.75" hidden="1" customHeight="1" x14ac:dyDescent="0.15">
      <c r="J44" s="120"/>
      <c r="K44" s="121"/>
      <c r="L44" s="121"/>
      <c r="M44" s="121"/>
      <c r="N44" s="121"/>
      <c r="O44" s="122"/>
      <c r="AU44" s="73"/>
    </row>
    <row r="45" spans="1:63" ht="18.75" hidden="1" customHeight="1" x14ac:dyDescent="0.15">
      <c r="AM45" s="49" t="s">
        <v>7</v>
      </c>
      <c r="AN45" s="54">
        <v>6</v>
      </c>
    </row>
    <row r="46" spans="1:63" ht="18.75" hidden="1" customHeight="1" x14ac:dyDescent="0.15">
      <c r="N46" s="1" t="s">
        <v>19</v>
      </c>
      <c r="O46" s="1" t="s">
        <v>46</v>
      </c>
      <c r="T46" s="1" t="s">
        <v>61</v>
      </c>
      <c r="V46" s="38" t="s">
        <v>3</v>
      </c>
      <c r="AM46" s="63" t="s">
        <v>52</v>
      </c>
      <c r="AN46" s="47">
        <v>540</v>
      </c>
      <c r="AU46" s="73"/>
      <c r="BK46" s="95"/>
    </row>
    <row r="47" spans="1:63" ht="18.75" hidden="1" customHeight="1" x14ac:dyDescent="0.15">
      <c r="M47" s="1">
        <v>38</v>
      </c>
      <c r="O47" s="1" t="e">
        <f>IF(#REF!="",0,10)</f>
        <v>#REF!</v>
      </c>
      <c r="T47" s="37" t="e">
        <f>LEFT(#REF!,2)</f>
        <v>#REF!</v>
      </c>
      <c r="V47" s="39">
        <f>+COUNTIF(I32,"*合計*")</f>
        <v>0</v>
      </c>
      <c r="X47" s="240" t="e">
        <f>VLOOKUP($A32,事業者リスト!$A$3:$A$62,3,0)</f>
        <v>#N/A</v>
      </c>
      <c r="Y47" s="240"/>
      <c r="Z47" s="240" t="e">
        <f>IF(OR(X47=$BA$61,X47=$BA$62),VLOOKUP(X47,$BA$61:$BB$62,2,0),IF(X48=$BB$53,VLOOKUP($X47,$BA$54:$BC$60,2,FALSE),VLOOKUP($X47,$BA$54:$BC$60,3,FALSE)))</f>
        <v>#N/A</v>
      </c>
      <c r="AA47" s="240"/>
      <c r="AB47" s="240"/>
      <c r="AD47" s="319"/>
      <c r="AE47" s="319"/>
      <c r="AM47" s="63" t="s">
        <v>48</v>
      </c>
      <c r="AN47" s="47">
        <v>290</v>
      </c>
      <c r="AZ47" s="37" t="s">
        <v>42</v>
      </c>
      <c r="BK47" s="95"/>
    </row>
    <row r="48" spans="1:63" ht="18.75" hidden="1" customHeight="1" x14ac:dyDescent="0.15">
      <c r="A48" s="7"/>
      <c r="B48" s="10"/>
      <c r="C48" s="12"/>
      <c r="J48" s="12"/>
      <c r="K48" s="16"/>
      <c r="M48" s="1">
        <v>39</v>
      </c>
      <c r="N48" s="1">
        <f>IF(A33="",0,1)</f>
        <v>0</v>
      </c>
      <c r="P48" s="1" t="e">
        <f>N48+O47</f>
        <v>#REF!</v>
      </c>
      <c r="V48" s="40"/>
      <c r="X48" s="240" t="e">
        <f>VLOOKUP($A32,事業者リスト!$A$3:$A$62,4,0)</f>
        <v>#N/A</v>
      </c>
      <c r="Y48" s="240"/>
      <c r="Z48" s="240" t="e">
        <f>VLOOKUP($X48,$AY$53:$AZ$57,2,0)</f>
        <v>#N/A</v>
      </c>
      <c r="AA48" s="240"/>
      <c r="AB48" s="240"/>
      <c r="AM48" s="63" t="s">
        <v>54</v>
      </c>
      <c r="AN48" s="47">
        <v>500</v>
      </c>
      <c r="BK48" s="95"/>
    </row>
    <row r="49" spans="1:63" ht="18.75" hidden="1" customHeight="1" x14ac:dyDescent="0.15">
      <c r="A49" s="7"/>
      <c r="B49" s="10"/>
      <c r="C49" s="12"/>
      <c r="J49" s="12"/>
      <c r="K49" s="16"/>
      <c r="M49" s="1">
        <v>40</v>
      </c>
      <c r="O49" s="1" t="e">
        <f>IF(#REF!="",0,10)</f>
        <v>#REF!</v>
      </c>
      <c r="T49" s="37" t="e">
        <f>LEFT(#REF!,2)</f>
        <v>#REF!</v>
      </c>
      <c r="V49" s="39">
        <f>+COUNTIF(J34,"*合計*")</f>
        <v>0</v>
      </c>
      <c r="X49" s="240" t="e">
        <f>VLOOKUP($A34,事業者リスト!$A$3:$A$62,3,0)</f>
        <v>#N/A</v>
      </c>
      <c r="Y49" s="240"/>
      <c r="Z49" s="240" t="e">
        <f>IF(V49=1,Z47,IF(OR(X49=$BA$61,X49=$BA$62),VLOOKUP(X49,$BA$61:$BB$62,2,0),IF(X50=$BB$53,VLOOKUP($X49,$BA$54:$BC$60,2,FALSE),VLOOKUP($X49,$BA$54:$BC$60,3,FALSE))))</f>
        <v>#N/A</v>
      </c>
      <c r="AA49" s="240"/>
      <c r="AB49" s="240"/>
      <c r="AD49" s="319"/>
      <c r="AE49" s="319"/>
      <c r="AG49" s="53"/>
      <c r="AH49" s="53"/>
      <c r="AM49" s="63" t="s">
        <v>56</v>
      </c>
      <c r="AN49" s="47">
        <v>250</v>
      </c>
      <c r="BK49" s="95"/>
    </row>
    <row r="50" spans="1:63" ht="18.75" hidden="1" customHeight="1" x14ac:dyDescent="0.15">
      <c r="A50" s="7"/>
      <c r="B50" s="10"/>
      <c r="C50" s="12"/>
      <c r="J50" s="12"/>
      <c r="K50" s="16"/>
      <c r="M50" s="1">
        <v>41</v>
      </c>
      <c r="N50" s="1">
        <f>IF(A35="",0,1)</f>
        <v>0</v>
      </c>
      <c r="P50" s="1" t="e">
        <f>N50+O49</f>
        <v>#REF!</v>
      </c>
      <c r="V50" s="40"/>
      <c r="X50" s="240" t="e">
        <f>VLOOKUP($A34,事業者リスト!$A$3:$A$62,4,0)</f>
        <v>#N/A</v>
      </c>
      <c r="Y50" s="240"/>
      <c r="Z50" s="240" t="e">
        <f>IF(V49=1,Z48,VLOOKUP($X50,$AY$53:$AZ$57,2,0))</f>
        <v>#N/A</v>
      </c>
      <c r="AA50" s="240"/>
      <c r="AB50" s="240"/>
      <c r="AF50" s="48"/>
      <c r="AG50" s="48"/>
      <c r="AH50" s="48"/>
      <c r="BK50" s="95"/>
    </row>
    <row r="51" spans="1:63" ht="18.75" hidden="1" customHeight="1" x14ac:dyDescent="0.15">
      <c r="A51" s="7"/>
      <c r="B51" s="10"/>
      <c r="C51" s="12"/>
      <c r="J51" s="12"/>
      <c r="K51" s="16"/>
      <c r="M51" s="1">
        <v>42</v>
      </c>
      <c r="O51" s="1" t="e">
        <f>IF(#REF!="",0,10)</f>
        <v>#REF!</v>
      </c>
      <c r="T51" s="37" t="e">
        <f>LEFT(#REF!,2)</f>
        <v>#REF!</v>
      </c>
      <c r="V51" s="39">
        <f>+COUNTIF(J36,"*合計*")</f>
        <v>0</v>
      </c>
      <c r="X51" s="240" t="e">
        <f>VLOOKUP($A36,事業者リスト!$A$3:$A$62,3,0)</f>
        <v>#N/A</v>
      </c>
      <c r="Y51" s="240"/>
      <c r="Z51" s="240" t="e">
        <f>IF(V51=1,Z49,IF(OR(X51=$BA$61,X51=$BA$62),VLOOKUP(X51,$BA$61:$BB$62,2,0),IF(X52=$BB$53,VLOOKUP($X51,$BA$54:$BC$60,2,FALSE),VLOOKUP($X51,$BA$54:$BC$60,3,FALSE))))</f>
        <v>#N/A</v>
      </c>
      <c r="AA51" s="240"/>
      <c r="AB51" s="240"/>
      <c r="AD51" s="319"/>
      <c r="AE51" s="319"/>
      <c r="AF51" s="48"/>
      <c r="AG51" s="48"/>
      <c r="AH51" s="56"/>
      <c r="AI51" s="48"/>
      <c r="AJ51" s="48"/>
      <c r="AK51" s="48"/>
      <c r="AL51" s="48"/>
      <c r="AM51" s="48"/>
      <c r="AN51" s="48"/>
      <c r="AO51" s="48"/>
      <c r="BK51" s="95"/>
    </row>
    <row r="52" spans="1:63" ht="18.75" hidden="1" customHeight="1" x14ac:dyDescent="0.15">
      <c r="A52" s="7"/>
      <c r="B52" s="10"/>
      <c r="C52" s="12"/>
      <c r="J52" s="12"/>
      <c r="K52" s="16"/>
      <c r="M52" s="1">
        <v>43</v>
      </c>
      <c r="N52" s="1">
        <f>IF(A37="",0,1)</f>
        <v>0</v>
      </c>
      <c r="P52" s="1" t="e">
        <f>N52+O51</f>
        <v>#REF!</v>
      </c>
      <c r="V52" s="40"/>
      <c r="X52" s="240" t="e">
        <f>VLOOKUP($A36,事業者リスト!$A$3:$A$62,4,0)</f>
        <v>#N/A</v>
      </c>
      <c r="Y52" s="240"/>
      <c r="Z52" s="240" t="e">
        <f>IF(V51=1,Z50,VLOOKUP($X52,$AY$53:$AZ$57,2,0))</f>
        <v>#N/A</v>
      </c>
      <c r="AA52" s="240"/>
      <c r="AB52" s="240"/>
      <c r="AE52" s="47">
        <v>1</v>
      </c>
      <c r="AF52" s="49" t="s">
        <v>62</v>
      </c>
      <c r="AG52" s="54">
        <v>72</v>
      </c>
      <c r="AH52" s="57" t="s">
        <v>2</v>
      </c>
      <c r="AI52" s="7"/>
      <c r="AJ52" s="7"/>
      <c r="AK52" s="7"/>
      <c r="AL52" s="7"/>
      <c r="AM52" s="7"/>
      <c r="AN52" s="7"/>
      <c r="AO52" s="65"/>
      <c r="AP52" s="67"/>
      <c r="BC52" s="90"/>
      <c r="BK52" s="95"/>
    </row>
    <row r="53" spans="1:63" ht="18.75" hidden="1" customHeight="1" x14ac:dyDescent="0.15">
      <c r="A53" s="7"/>
      <c r="B53" s="10"/>
      <c r="C53" s="12"/>
      <c r="J53" s="12"/>
      <c r="K53" s="16"/>
      <c r="M53" s="1">
        <v>44</v>
      </c>
      <c r="O53" s="1" t="e">
        <f>IF(#REF!="",0,10)</f>
        <v>#REF!</v>
      </c>
      <c r="T53" s="37" t="e">
        <f>LEFT(#REF!,2)</f>
        <v>#REF!</v>
      </c>
      <c r="V53" s="39">
        <f>+COUNTIF(J38,"*合計*")</f>
        <v>0</v>
      </c>
      <c r="X53" s="240" t="e">
        <f>VLOOKUP($A38,事業者リスト!$A$3:$A$62,3,0)</f>
        <v>#N/A</v>
      </c>
      <c r="Y53" s="240"/>
      <c r="Z53" s="240" t="e">
        <f>IF(V53=1,Z51,IF(OR(X53=$BA$61,X53=$BA$62),VLOOKUP(X53,$BA$61:$BB$62,2,0),IF(X54=$BB$53,VLOOKUP($X53,$BA$54:$BC$60,2,FALSE),VLOOKUP($X53,$BA$54:$BC$60,3,FALSE))))</f>
        <v>#N/A</v>
      </c>
      <c r="AA53" s="240"/>
      <c r="AB53" s="240"/>
      <c r="AE53" s="47">
        <v>2</v>
      </c>
      <c r="AF53" s="49" t="s">
        <v>63</v>
      </c>
      <c r="AG53" s="54">
        <v>144</v>
      </c>
      <c r="AH53" s="57" t="s">
        <v>2</v>
      </c>
      <c r="AI53" s="7"/>
      <c r="AJ53" s="7"/>
      <c r="AK53" s="7"/>
      <c r="AL53" s="7"/>
      <c r="AM53" s="7"/>
      <c r="AN53" s="7"/>
      <c r="AO53" s="65"/>
      <c r="AP53" s="67"/>
      <c r="AY53" s="47" t="s">
        <v>57</v>
      </c>
      <c r="AZ53" s="47">
        <v>1</v>
      </c>
      <c r="BA53" s="85"/>
      <c r="BB53" s="47"/>
      <c r="BC53" s="91" t="s">
        <v>50</v>
      </c>
      <c r="BK53" s="95"/>
    </row>
    <row r="54" spans="1:63" ht="18.75" hidden="1" customHeight="1" x14ac:dyDescent="0.15">
      <c r="A54" s="7"/>
      <c r="B54" s="11"/>
      <c r="C54" s="12"/>
      <c r="J54" s="12"/>
      <c r="K54" s="16"/>
      <c r="M54" s="1">
        <v>45</v>
      </c>
      <c r="N54" s="1">
        <f>IF(A39="",0,1)</f>
        <v>0</v>
      </c>
      <c r="P54" s="1" t="e">
        <f>N54+O53</f>
        <v>#REF!</v>
      </c>
      <c r="V54" s="40"/>
      <c r="X54" s="240" t="e">
        <f>VLOOKUP($A38,事業者リスト!$A$3:$A$62,4,0)</f>
        <v>#N/A</v>
      </c>
      <c r="Y54" s="240"/>
      <c r="Z54" s="240" t="e">
        <f>IF(V53=1,Z52,VLOOKUP($X54,$AY$53:$AZ$57,2,0))</f>
        <v>#N/A</v>
      </c>
      <c r="AA54" s="240"/>
      <c r="AB54" s="240"/>
      <c r="AE54" s="47">
        <v>3</v>
      </c>
      <c r="AF54" s="49" t="s">
        <v>25</v>
      </c>
      <c r="AG54" s="54">
        <v>48</v>
      </c>
      <c r="AH54" s="57" t="s">
        <v>2</v>
      </c>
      <c r="AI54" s="7"/>
      <c r="AJ54" s="7"/>
      <c r="AK54" s="7"/>
      <c r="AL54" s="7"/>
      <c r="AM54" s="7"/>
      <c r="AN54" s="7"/>
      <c r="AO54" s="65"/>
      <c r="AP54" s="67"/>
      <c r="AY54" s="38" t="s">
        <v>50</v>
      </c>
      <c r="AZ54" s="80">
        <v>1</v>
      </c>
      <c r="BA54" s="86"/>
      <c r="BB54" s="88"/>
      <c r="BC54" s="92">
        <v>4.8000000000000001E-2</v>
      </c>
      <c r="BK54" s="95"/>
    </row>
    <row r="55" spans="1:63" ht="18.75" hidden="1" customHeight="1" x14ac:dyDescent="0.15">
      <c r="A55" s="7"/>
      <c r="B55" s="11"/>
      <c r="C55" s="12"/>
      <c r="J55" s="12"/>
      <c r="K55" s="16"/>
      <c r="M55" s="1">
        <v>46</v>
      </c>
      <c r="O55" s="1" t="e">
        <f>IF(#REF!="",0,10)</f>
        <v>#REF!</v>
      </c>
      <c r="T55" s="37" t="e">
        <f>LEFT(#REF!,2)</f>
        <v>#REF!</v>
      </c>
      <c r="V55" s="39">
        <f>+COUNTIF(J40,"*合計*")</f>
        <v>0</v>
      </c>
      <c r="X55" s="240" t="e">
        <f>VLOOKUP($A40,事業者リスト!$A$3:$A$62,3,0)</f>
        <v>#N/A</v>
      </c>
      <c r="Y55" s="240"/>
      <c r="Z55" s="240" t="e">
        <f>IF(V55=1,Z53,IF(OR(X55=$BA$61,X55=$BA$62),VLOOKUP(X55,$BA$61:$BB$62,2,0),IF(X56=$BB$53,VLOOKUP($X55,$BA$54:$BC$60,2,FALSE),VLOOKUP($X55,$BA$54:$BC$60,3,FALSE))))</f>
        <v>#N/A</v>
      </c>
      <c r="AA55" s="240"/>
      <c r="AB55" s="240"/>
      <c r="AE55" s="47">
        <v>4</v>
      </c>
      <c r="AF55" s="49" t="s">
        <v>49</v>
      </c>
      <c r="AG55" s="54">
        <v>96</v>
      </c>
      <c r="AH55" s="57" t="s">
        <v>2</v>
      </c>
      <c r="AI55" s="7"/>
      <c r="AJ55" s="7"/>
      <c r="AK55" s="7"/>
      <c r="AL55" s="7"/>
      <c r="AM55" s="7"/>
      <c r="AN55" s="7"/>
      <c r="AO55" s="65"/>
      <c r="AP55" s="67"/>
      <c r="AY55" s="38" t="s">
        <v>51</v>
      </c>
      <c r="AZ55" s="80">
        <v>0.9</v>
      </c>
      <c r="BA55" s="86"/>
      <c r="BB55" s="88"/>
      <c r="BC55" s="92">
        <v>2.1999999999999999E-2</v>
      </c>
      <c r="BK55" s="95"/>
    </row>
    <row r="56" spans="1:63" ht="18.75" hidden="1" customHeight="1" x14ac:dyDescent="0.15">
      <c r="A56" s="7"/>
      <c r="B56" s="11"/>
      <c r="C56" s="12"/>
      <c r="J56" s="12"/>
      <c r="K56" s="16"/>
      <c r="M56" s="1">
        <v>47</v>
      </c>
      <c r="N56" s="1">
        <f>IF(A41="",0,1)</f>
        <v>0</v>
      </c>
      <c r="P56" s="1" t="e">
        <f>N56+O55</f>
        <v>#REF!</v>
      </c>
      <c r="V56" s="40"/>
      <c r="X56" s="240" t="e">
        <f>VLOOKUP($A40,事業者リスト!$A$3:$A$62,4,0)</f>
        <v>#N/A</v>
      </c>
      <c r="Y56" s="240"/>
      <c r="Z56" s="240" t="e">
        <f>IF(V55=1,Z54,VLOOKUP($X56,$AY$53:$AZ$57,2,0))</f>
        <v>#N/A</v>
      </c>
      <c r="AA56" s="240"/>
      <c r="AB56" s="240"/>
      <c r="AE56" s="47">
        <v>5</v>
      </c>
      <c r="AF56" s="49" t="s">
        <v>55</v>
      </c>
      <c r="AG56" s="54">
        <v>24</v>
      </c>
      <c r="AH56" s="57" t="s">
        <v>2</v>
      </c>
      <c r="AI56" s="7"/>
      <c r="AJ56" s="7"/>
      <c r="AK56" s="7"/>
      <c r="AL56" s="7"/>
      <c r="AM56" s="7"/>
      <c r="AN56" s="7"/>
      <c r="AO56" s="65"/>
      <c r="AP56" s="67"/>
      <c r="AT56" s="70"/>
      <c r="AY56" s="38" t="s">
        <v>58</v>
      </c>
      <c r="AZ56" s="80">
        <v>0.8</v>
      </c>
      <c r="BA56" s="86"/>
      <c r="BB56" s="88"/>
      <c r="BC56" s="92">
        <v>1.9E-2</v>
      </c>
      <c r="BK56" s="95"/>
    </row>
    <row r="57" spans="1:63" ht="18.75" hidden="1" customHeight="1" x14ac:dyDescent="0.15">
      <c r="A57" s="7"/>
      <c r="B57" s="11"/>
      <c r="C57" s="12"/>
      <c r="J57" s="12"/>
      <c r="K57" s="16"/>
      <c r="M57" s="1">
        <v>48</v>
      </c>
      <c r="O57" s="1" t="e">
        <f>IF(#REF!="",0,10)</f>
        <v>#REF!</v>
      </c>
      <c r="T57" s="37" t="e">
        <f>LEFT(#REF!,2)</f>
        <v>#REF!</v>
      </c>
      <c r="V57" s="39" t="e">
        <f>+COUNTIF(#REF!,"*合計*")</f>
        <v>#REF!</v>
      </c>
      <c r="X57" s="240" t="e">
        <f>VLOOKUP(#REF!,事業者リスト!$A$3:$A$62,3,0)</f>
        <v>#REF!</v>
      </c>
      <c r="Y57" s="240"/>
      <c r="Z57" s="240" t="e">
        <f>IF(V57=1,Z55,IF(OR(X57=$BA$61,X57=$BA$62),VLOOKUP(X57,$BA$61:$BB$62,2,0),IF(X58=$BB$53,VLOOKUP($X57,$BA$54:$BC$60,2,FALSE),VLOOKUP($X57,$BA$54:$BC$60,3,FALSE))))</f>
        <v>#REF!</v>
      </c>
      <c r="AA57" s="240"/>
      <c r="AB57" s="240"/>
      <c r="AE57" s="47">
        <v>6</v>
      </c>
      <c r="AF57" s="49" t="s">
        <v>59</v>
      </c>
      <c r="AG57" s="54">
        <v>48</v>
      </c>
      <c r="AH57" s="57" t="s">
        <v>2</v>
      </c>
      <c r="AI57" s="7"/>
      <c r="AJ57" s="7"/>
      <c r="AK57" s="7"/>
      <c r="AL57" s="7"/>
      <c r="AM57" s="7"/>
      <c r="AN57" s="7"/>
      <c r="AO57" s="65"/>
      <c r="AP57" s="67"/>
      <c r="AY57" s="38">
        <v>0</v>
      </c>
      <c r="AZ57" s="80">
        <v>0</v>
      </c>
      <c r="BA57" s="86"/>
      <c r="BB57" s="89"/>
      <c r="BC57" s="93">
        <v>3.3000000000000002E-2</v>
      </c>
      <c r="BK57" s="95"/>
    </row>
    <row r="58" spans="1:63" ht="18.75" hidden="1" customHeight="1" x14ac:dyDescent="0.15">
      <c r="A58" s="7"/>
      <c r="B58" s="11"/>
      <c r="C58" s="12"/>
      <c r="J58" s="12"/>
      <c r="K58" s="16"/>
      <c r="M58" s="1">
        <v>49</v>
      </c>
      <c r="N58" s="1" t="e">
        <f>IF(#REF!="",0,1)</f>
        <v>#REF!</v>
      </c>
      <c r="P58" s="1" t="e">
        <f>N58+O57</f>
        <v>#REF!</v>
      </c>
      <c r="V58" s="40"/>
      <c r="X58" s="240" t="e">
        <f>VLOOKUP(#REF!,事業者リスト!$A$3:$A$62,4,0)</f>
        <v>#REF!</v>
      </c>
      <c r="Y58" s="240"/>
      <c r="Z58" s="240" t="e">
        <f>IF(V57=1,Z56,VLOOKUP($X58,$AY$53:$AZ$57,2,0))</f>
        <v>#REF!</v>
      </c>
      <c r="AA58" s="240"/>
      <c r="AB58" s="240"/>
      <c r="AE58" s="47">
        <v>7</v>
      </c>
      <c r="AF58" s="49" t="s">
        <v>65</v>
      </c>
      <c r="AG58" s="54">
        <v>72</v>
      </c>
      <c r="AH58" s="57" t="s">
        <v>2</v>
      </c>
      <c r="AI58" s="7"/>
      <c r="AJ58" s="7"/>
      <c r="AK58" s="7"/>
      <c r="AL58" s="7"/>
      <c r="AM58" s="7"/>
      <c r="AN58" s="7"/>
      <c r="AO58" s="65"/>
      <c r="AP58" s="67"/>
      <c r="AZ58" s="81"/>
      <c r="BA58" s="86"/>
      <c r="BB58" s="89"/>
      <c r="BC58" s="94">
        <v>1.4999999999999999E-2</v>
      </c>
      <c r="BK58" s="95"/>
    </row>
    <row r="59" spans="1:63" ht="18.75" hidden="1" customHeight="1" x14ac:dyDescent="0.15">
      <c r="A59" s="7"/>
      <c r="B59" s="11"/>
      <c r="C59" s="12"/>
      <c r="J59" s="12"/>
      <c r="K59" s="16"/>
      <c r="M59" s="1">
        <v>50</v>
      </c>
      <c r="O59" s="1" t="e">
        <f>IF(#REF!="",0,10)</f>
        <v>#REF!</v>
      </c>
      <c r="T59" s="37" t="e">
        <f>LEFT(#REF!,2)</f>
        <v>#REF!</v>
      </c>
      <c r="V59" s="39" t="e">
        <f>+COUNTIF(#REF!,"*合計*")</f>
        <v>#REF!</v>
      </c>
      <c r="X59" s="240" t="e">
        <f>VLOOKUP(#REF!,事業者リスト!$A$3:$A$62,3,0)</f>
        <v>#REF!</v>
      </c>
      <c r="Y59" s="240"/>
      <c r="Z59" s="240" t="e">
        <f>IF(V59=1,Z57,IF(OR(X59=$BA$61,X59=$BA$62),VLOOKUP(X59,$BA$61:$BB$62,2,0),IF(X60=$BB$53,VLOOKUP($X59,$BA$54:$BC$60,2,FALSE),VLOOKUP($X59,$BA$54:$BC$60,3,FALSE))))</f>
        <v>#REF!</v>
      </c>
      <c r="AA59" s="240"/>
      <c r="AB59" s="240"/>
      <c r="AE59" s="47">
        <v>8</v>
      </c>
      <c r="AF59" s="49" t="s">
        <v>66</v>
      </c>
      <c r="AG59" s="54">
        <v>144</v>
      </c>
      <c r="AH59" s="57" t="s">
        <v>2</v>
      </c>
      <c r="AI59" s="7"/>
      <c r="AJ59" s="7"/>
      <c r="AK59" s="7"/>
      <c r="AL59" s="7"/>
      <c r="AM59" s="7"/>
      <c r="AN59" s="7"/>
      <c r="AO59" s="65"/>
      <c r="AP59" s="67"/>
      <c r="AZ59" s="81"/>
      <c r="BA59" s="86"/>
      <c r="BB59" s="89"/>
      <c r="BC59" s="94">
        <v>1.1000000000000001E-2</v>
      </c>
      <c r="BK59" s="95"/>
    </row>
    <row r="60" spans="1:63" ht="18.75" hidden="1" customHeight="1" x14ac:dyDescent="0.15">
      <c r="M60" s="1">
        <v>51</v>
      </c>
      <c r="N60" s="1" t="e">
        <f>IF(#REF!="",0,1)</f>
        <v>#REF!</v>
      </c>
      <c r="P60" s="1" t="e">
        <f>N60+O59</f>
        <v>#REF!</v>
      </c>
      <c r="V60" s="40"/>
      <c r="X60" s="240" t="e">
        <f>VLOOKUP(#REF!,事業者リスト!$A$3:$A$62,4,0)</f>
        <v>#REF!</v>
      </c>
      <c r="Y60" s="240"/>
      <c r="Z60" s="240" t="e">
        <f>IF(V59=1,Z58,VLOOKUP($X60,$AY$53:$AZ$57,2,0))</f>
        <v>#REF!</v>
      </c>
      <c r="AA60" s="240"/>
      <c r="AB60" s="240"/>
      <c r="AE60" s="47">
        <v>9</v>
      </c>
      <c r="AF60" s="50" t="s">
        <v>67</v>
      </c>
      <c r="AG60" s="54">
        <v>48</v>
      </c>
      <c r="AH60" s="57" t="s">
        <v>2</v>
      </c>
      <c r="AI60" s="61"/>
      <c r="AJ60" s="61"/>
      <c r="AK60" s="61"/>
      <c r="AL60" s="61"/>
      <c r="AM60" s="61"/>
      <c r="AN60" s="61"/>
      <c r="AO60" s="65"/>
      <c r="AP60" s="67"/>
      <c r="AZ60" s="81"/>
      <c r="BA60" s="86"/>
      <c r="BB60" s="89"/>
      <c r="BC60" s="94">
        <v>1.9E-2</v>
      </c>
      <c r="BK60" s="95"/>
    </row>
    <row r="61" spans="1:63" ht="18.75" hidden="1" customHeight="1" x14ac:dyDescent="0.15">
      <c r="M61" s="1">
        <v>52</v>
      </c>
      <c r="O61" s="1" t="e">
        <f>IF(#REF!="",0,10)</f>
        <v>#REF!</v>
      </c>
      <c r="T61" s="37" t="e">
        <f>LEFT(#REF!,2)</f>
        <v>#REF!</v>
      </c>
      <c r="V61" s="39" t="e">
        <f>+COUNTIF(#REF!,"*合計*")</f>
        <v>#REF!</v>
      </c>
      <c r="X61" s="240" t="e">
        <f>VLOOKUP(#REF!,事業者リスト!$A$3:$A$62,3,0)</f>
        <v>#REF!</v>
      </c>
      <c r="Y61" s="240"/>
      <c r="Z61" s="240" t="e">
        <f>IF(V61=1,Z59,IF(OR(X61=$BA$61,X61=$BA$62),VLOOKUP(X61,$BA$61:$BB$62,2,0),IF(X62=$BB$53,VLOOKUP($X61,$BA$54:$BC$60,2,FALSE),VLOOKUP($X61,$BA$54:$BC$60,3,FALSE))))</f>
        <v>#REF!</v>
      </c>
      <c r="AA61" s="240"/>
      <c r="AB61" s="240"/>
      <c r="AE61" s="47">
        <v>10</v>
      </c>
      <c r="AF61" s="50" t="s">
        <v>16</v>
      </c>
      <c r="AG61" s="54">
        <v>96</v>
      </c>
      <c r="AH61" s="57" t="s">
        <v>2</v>
      </c>
      <c r="AI61" s="62"/>
      <c r="AJ61" s="62"/>
      <c r="AK61" s="62"/>
      <c r="AL61" s="62"/>
      <c r="AM61" s="62"/>
      <c r="AN61" s="62"/>
      <c r="AO61" s="65"/>
      <c r="AP61" s="67"/>
      <c r="BA61" s="87"/>
      <c r="BB61" s="86"/>
      <c r="BK61" s="95"/>
    </row>
    <row r="62" spans="1:63" ht="18.75" hidden="1" customHeight="1" x14ac:dyDescent="0.15">
      <c r="M62" s="1">
        <v>53</v>
      </c>
      <c r="N62" s="1" t="e">
        <f>IF(#REF!="",0,1)</f>
        <v>#REF!</v>
      </c>
      <c r="P62" s="1" t="e">
        <f>N62+O61</f>
        <v>#REF!</v>
      </c>
      <c r="V62" s="40"/>
      <c r="X62" s="240" t="e">
        <f>VLOOKUP(#REF!,事業者リスト!$A$3:$A$62,4,0)</f>
        <v>#REF!</v>
      </c>
      <c r="Y62" s="240"/>
      <c r="Z62" s="240" t="e">
        <f>IF(V61=1,Z60,VLOOKUP($X62,$AY$53:$AZ$57,2,0))</f>
        <v>#REF!</v>
      </c>
      <c r="AA62" s="240"/>
      <c r="AB62" s="240"/>
      <c r="AE62" s="47">
        <v>11</v>
      </c>
      <c r="AF62" s="50" t="s">
        <v>6</v>
      </c>
      <c r="AG62" s="54">
        <v>24</v>
      </c>
      <c r="AH62" s="57" t="s">
        <v>2</v>
      </c>
      <c r="AI62" s="62"/>
      <c r="AJ62" s="62"/>
      <c r="AK62" s="62"/>
      <c r="AL62" s="62"/>
      <c r="AM62" s="62"/>
      <c r="AN62" s="62"/>
      <c r="AO62" s="65"/>
      <c r="AP62" s="67"/>
      <c r="BA62" s="87"/>
      <c r="BB62" s="86"/>
      <c r="BK62" s="95"/>
    </row>
    <row r="63" spans="1:63" ht="18.75" hidden="1" customHeight="1" x14ac:dyDescent="0.15">
      <c r="AE63" s="47">
        <v>12</v>
      </c>
      <c r="AF63" s="50" t="s">
        <v>68</v>
      </c>
      <c r="AG63" s="54">
        <v>48</v>
      </c>
      <c r="AH63" s="57" t="s">
        <v>2</v>
      </c>
      <c r="AI63" s="62"/>
      <c r="AJ63" s="62"/>
      <c r="AK63" s="62"/>
      <c r="AL63" s="62"/>
      <c r="AM63" s="62"/>
      <c r="AN63" s="62"/>
      <c r="AO63" s="65"/>
      <c r="AP63" s="67"/>
      <c r="BK63" s="95"/>
    </row>
    <row r="64" spans="1:63" ht="18.75" hidden="1" customHeight="1" x14ac:dyDescent="0.15">
      <c r="AE64" s="47">
        <v>13</v>
      </c>
      <c r="AF64" s="49" t="s">
        <v>60</v>
      </c>
      <c r="AG64" s="54">
        <v>6</v>
      </c>
      <c r="AH64" s="58" t="s">
        <v>15</v>
      </c>
      <c r="AI64" s="62"/>
      <c r="AJ64" s="62"/>
      <c r="AK64" s="62"/>
      <c r="AL64" s="62"/>
      <c r="AM64" s="62"/>
      <c r="AN64" s="62"/>
      <c r="AO64" s="65"/>
      <c r="AP64" s="67"/>
      <c r="BK64" s="95"/>
    </row>
    <row r="65" spans="31:63" ht="18.75" hidden="1" customHeight="1" x14ac:dyDescent="0.15">
      <c r="AE65" s="47">
        <v>14</v>
      </c>
      <c r="AF65" s="49" t="s">
        <v>38</v>
      </c>
      <c r="AG65" s="54">
        <v>18</v>
      </c>
      <c r="AH65" s="58" t="s">
        <v>15</v>
      </c>
      <c r="AI65" s="62"/>
      <c r="AJ65" s="62"/>
      <c r="AK65" s="62"/>
      <c r="AL65" s="62"/>
      <c r="AM65" s="62"/>
      <c r="AN65" s="62"/>
      <c r="AO65" s="65"/>
      <c r="AP65" s="67"/>
      <c r="AS65" s="241"/>
      <c r="AT65" s="241"/>
      <c r="AU65" s="241"/>
      <c r="AV65" s="241"/>
      <c r="AW65" s="241"/>
      <c r="BK65" s="95"/>
    </row>
    <row r="66" spans="31:63" ht="18.75" hidden="1" customHeight="1" x14ac:dyDescent="0.15">
      <c r="AE66" s="47">
        <v>15</v>
      </c>
      <c r="AF66" s="49" t="s">
        <v>69</v>
      </c>
      <c r="AG66" s="54">
        <v>12</v>
      </c>
      <c r="AH66" s="58" t="s">
        <v>15</v>
      </c>
      <c r="AI66" s="62"/>
      <c r="AJ66" s="62"/>
      <c r="AK66" s="62"/>
      <c r="AL66" s="62"/>
      <c r="AM66" s="62"/>
      <c r="AN66" s="62"/>
      <c r="AO66" s="65"/>
      <c r="AP66" s="67"/>
      <c r="AS66" s="70"/>
      <c r="BK66" s="95"/>
    </row>
    <row r="67" spans="31:63" ht="18.75" hidden="1" customHeight="1" x14ac:dyDescent="0.15">
      <c r="AE67" s="47">
        <v>16</v>
      </c>
      <c r="AF67" s="49" t="s">
        <v>23</v>
      </c>
      <c r="AG67" s="54">
        <v>6</v>
      </c>
      <c r="AH67" s="58" t="s">
        <v>15</v>
      </c>
      <c r="AI67" s="62"/>
      <c r="AJ67" s="62"/>
      <c r="AK67" s="62"/>
      <c r="AL67" s="62"/>
      <c r="AM67" s="62"/>
      <c r="AN67" s="62"/>
      <c r="AO67" s="65"/>
      <c r="AP67" s="67"/>
      <c r="BA67" s="47"/>
      <c r="BK67" s="95"/>
    </row>
    <row r="68" spans="31:63" ht="18.75" hidden="1" customHeight="1" x14ac:dyDescent="0.15">
      <c r="AE68" s="47">
        <v>17</v>
      </c>
      <c r="AF68" s="49" t="s">
        <v>70</v>
      </c>
      <c r="AG68" s="54">
        <v>6</v>
      </c>
      <c r="AH68" s="58" t="s">
        <v>15</v>
      </c>
      <c r="AI68" s="62"/>
      <c r="AJ68" s="62"/>
      <c r="AK68" s="62"/>
      <c r="AL68" s="62"/>
      <c r="AM68" s="62"/>
      <c r="AN68" s="62"/>
      <c r="AO68" s="65"/>
      <c r="AP68" s="67"/>
      <c r="BA68" s="47"/>
      <c r="BK68" s="95"/>
    </row>
    <row r="69" spans="31:63" ht="18.75" hidden="1" customHeight="1" x14ac:dyDescent="0.15">
      <c r="AE69" s="47">
        <v>18</v>
      </c>
      <c r="AF69" s="49" t="s">
        <v>71</v>
      </c>
      <c r="AG69" s="54">
        <v>18</v>
      </c>
      <c r="AH69" s="58" t="s">
        <v>15</v>
      </c>
      <c r="AI69" s="62"/>
      <c r="AJ69" s="62"/>
      <c r="AK69" s="62"/>
      <c r="AL69" s="62"/>
      <c r="AM69" s="62"/>
      <c r="AN69" s="62"/>
      <c r="AO69" s="65"/>
      <c r="AP69" s="67"/>
      <c r="BA69" s="47"/>
      <c r="BK69" s="95"/>
    </row>
    <row r="70" spans="31:63" ht="18.75" hidden="1" customHeight="1" x14ac:dyDescent="0.15">
      <c r="AE70" s="47">
        <v>19</v>
      </c>
      <c r="AF70" s="49" t="s">
        <v>72</v>
      </c>
      <c r="AG70" s="54">
        <v>12</v>
      </c>
      <c r="AH70" s="58" t="s">
        <v>15</v>
      </c>
      <c r="AI70" s="62"/>
      <c r="AJ70" s="62"/>
      <c r="AK70" s="62"/>
      <c r="AL70" s="62"/>
      <c r="AM70" s="62"/>
      <c r="AN70" s="62"/>
      <c r="AO70" s="65"/>
      <c r="AP70" s="67"/>
      <c r="BA70" s="47"/>
      <c r="BK70" s="95"/>
    </row>
    <row r="71" spans="31:63" ht="18.75" hidden="1" customHeight="1" x14ac:dyDescent="0.15">
      <c r="AE71" s="47">
        <v>20</v>
      </c>
      <c r="AF71" s="49" t="s">
        <v>73</v>
      </c>
      <c r="AG71" s="54">
        <v>6</v>
      </c>
      <c r="AH71" s="58" t="s">
        <v>15</v>
      </c>
      <c r="AI71" s="62"/>
      <c r="AJ71" s="62"/>
      <c r="AK71" s="62"/>
      <c r="AL71" s="62"/>
      <c r="AM71" s="62"/>
      <c r="AN71" s="62"/>
      <c r="AO71" s="65"/>
      <c r="AP71" s="67"/>
      <c r="BA71" s="47"/>
      <c r="BK71" s="95"/>
    </row>
    <row r="72" spans="31:63" ht="18.75" hidden="1" customHeight="1" x14ac:dyDescent="0.15">
      <c r="AE72" s="47">
        <v>21</v>
      </c>
      <c r="AF72" s="49" t="s">
        <v>31</v>
      </c>
      <c r="AG72" s="54">
        <v>6</v>
      </c>
      <c r="AH72" s="58" t="s">
        <v>15</v>
      </c>
      <c r="AI72" s="62"/>
      <c r="AJ72" s="62"/>
      <c r="AK72" s="62"/>
      <c r="AL72" s="62"/>
      <c r="AM72" s="62"/>
      <c r="AN72" s="62"/>
      <c r="AO72" s="65"/>
      <c r="AP72" s="67"/>
      <c r="BA72" s="47"/>
    </row>
    <row r="73" spans="31:63" ht="18.75" hidden="1" customHeight="1" x14ac:dyDescent="0.15">
      <c r="AE73" s="47">
        <v>22</v>
      </c>
      <c r="AF73" s="49" t="s">
        <v>74</v>
      </c>
      <c r="AG73" s="54">
        <v>18</v>
      </c>
      <c r="AH73" s="58" t="s">
        <v>15</v>
      </c>
      <c r="AI73" s="62"/>
      <c r="AJ73" s="62"/>
      <c r="AK73" s="62"/>
      <c r="AL73" s="62"/>
      <c r="AM73" s="62"/>
      <c r="AN73" s="62"/>
      <c r="AO73" s="65"/>
      <c r="AP73" s="67"/>
      <c r="BA73" s="47"/>
    </row>
    <row r="74" spans="31:63" ht="18.75" hidden="1" customHeight="1" x14ac:dyDescent="0.15">
      <c r="AE74" s="47">
        <v>23</v>
      </c>
      <c r="AF74" s="49" t="s">
        <v>75</v>
      </c>
      <c r="AG74" s="54">
        <v>12</v>
      </c>
      <c r="AH74" s="58" t="s">
        <v>15</v>
      </c>
      <c r="AI74" s="62"/>
      <c r="AJ74" s="62"/>
      <c r="AK74" s="62"/>
      <c r="AL74" s="62"/>
      <c r="AM74" s="62"/>
      <c r="AN74" s="62"/>
      <c r="AO74" s="65"/>
      <c r="AP74" s="67"/>
      <c r="BA74" s="47"/>
    </row>
    <row r="75" spans="31:63" ht="18.75" hidden="1" customHeight="1" x14ac:dyDescent="0.15">
      <c r="AE75" s="47">
        <v>24</v>
      </c>
      <c r="AF75" s="49" t="s">
        <v>76</v>
      </c>
      <c r="AG75" s="54">
        <v>6</v>
      </c>
      <c r="AH75" s="58" t="s">
        <v>15</v>
      </c>
      <c r="AI75" s="62"/>
      <c r="AJ75" s="62"/>
      <c r="AK75" s="62"/>
      <c r="AL75" s="62"/>
      <c r="AM75" s="62"/>
      <c r="AN75" s="62"/>
      <c r="AO75" s="65"/>
      <c r="AP75" s="67"/>
      <c r="BA75" s="47"/>
    </row>
    <row r="76" spans="31:63" ht="18.75" hidden="1" customHeight="1" x14ac:dyDescent="0.15">
      <c r="AE76" s="47">
        <v>25</v>
      </c>
      <c r="AF76" s="49" t="s">
        <v>4</v>
      </c>
      <c r="AG76" s="54">
        <v>6</v>
      </c>
      <c r="AH76" s="58" t="s">
        <v>15</v>
      </c>
      <c r="AI76" s="62"/>
      <c r="AJ76" s="62"/>
      <c r="AK76" s="62"/>
      <c r="AL76" s="62"/>
      <c r="AM76" s="62"/>
      <c r="AN76" s="62"/>
      <c r="AO76" s="65"/>
      <c r="AP76" s="67"/>
      <c r="BA76" s="47"/>
    </row>
    <row r="77" spans="31:63" ht="18.75" hidden="1" customHeight="1" x14ac:dyDescent="0.15">
      <c r="AE77" s="47">
        <v>26</v>
      </c>
      <c r="AF77" s="51" t="s">
        <v>77</v>
      </c>
      <c r="AG77" s="54">
        <v>36</v>
      </c>
      <c r="AH77" s="58" t="s">
        <v>15</v>
      </c>
      <c r="AI77" s="62"/>
      <c r="AJ77" s="62"/>
      <c r="AK77" s="62"/>
      <c r="AL77" s="62"/>
      <c r="AM77" s="62"/>
      <c r="AN77" s="62"/>
      <c r="AO77" s="65"/>
      <c r="AP77" s="67"/>
    </row>
    <row r="78" spans="31:63" ht="18.75" hidden="1" customHeight="1" x14ac:dyDescent="0.15">
      <c r="AE78" s="47">
        <v>27</v>
      </c>
      <c r="AF78" s="51" t="s">
        <v>78</v>
      </c>
      <c r="AG78" s="54">
        <v>24</v>
      </c>
      <c r="AH78" s="58" t="s">
        <v>15</v>
      </c>
      <c r="AI78" s="62"/>
      <c r="AJ78" s="62"/>
      <c r="AK78" s="62"/>
      <c r="AL78" s="62"/>
      <c r="AM78" s="62"/>
      <c r="AN78" s="62"/>
      <c r="AO78" s="65"/>
      <c r="AP78" s="67"/>
    </row>
    <row r="79" spans="31:63" ht="18.75" hidden="1" customHeight="1" x14ac:dyDescent="0.15">
      <c r="AE79" s="47">
        <v>28</v>
      </c>
      <c r="AF79" s="49" t="s">
        <v>7</v>
      </c>
      <c r="AG79" s="54">
        <v>6</v>
      </c>
      <c r="AH79" s="58" t="s">
        <v>15</v>
      </c>
      <c r="AI79" s="62"/>
      <c r="AJ79" s="62"/>
      <c r="AK79" s="62"/>
      <c r="AL79" s="62"/>
      <c r="AM79" s="62"/>
      <c r="AN79" s="62"/>
      <c r="AO79" s="65"/>
      <c r="AP79" s="67"/>
    </row>
    <row r="80" spans="31:63" ht="18.75" hidden="1" customHeight="1" x14ac:dyDescent="0.15">
      <c r="AE80" s="47">
        <v>29</v>
      </c>
      <c r="AF80" s="49" t="s">
        <v>52</v>
      </c>
      <c r="AG80" s="54">
        <v>540</v>
      </c>
      <c r="AH80" s="57" t="s">
        <v>2</v>
      </c>
      <c r="AI80" s="62"/>
      <c r="AJ80" s="62"/>
      <c r="AK80" s="62"/>
      <c r="AL80" s="62"/>
      <c r="AM80" s="62"/>
      <c r="AN80" s="62"/>
      <c r="AO80" s="65"/>
      <c r="AP80" s="67"/>
    </row>
    <row r="81" spans="31:42" ht="14.25" hidden="1" x14ac:dyDescent="0.15">
      <c r="AE81" s="47">
        <v>30</v>
      </c>
      <c r="AF81" s="49" t="s">
        <v>48</v>
      </c>
      <c r="AG81" s="54">
        <v>290</v>
      </c>
      <c r="AH81" s="57" t="s">
        <v>2</v>
      </c>
      <c r="AI81" s="62"/>
      <c r="AJ81" s="62"/>
      <c r="AK81" s="62"/>
      <c r="AL81" s="62"/>
      <c r="AM81" s="62"/>
      <c r="AN81" s="62"/>
      <c r="AO81" s="65"/>
      <c r="AP81" s="67"/>
    </row>
    <row r="82" spans="31:42" ht="14.25" hidden="1" x14ac:dyDescent="0.15">
      <c r="AE82" s="47">
        <v>31</v>
      </c>
      <c r="AF82" s="49" t="s">
        <v>54</v>
      </c>
      <c r="AG82" s="54">
        <v>500</v>
      </c>
      <c r="AH82" s="57" t="s">
        <v>2</v>
      </c>
      <c r="AI82" s="62"/>
      <c r="AJ82" s="62"/>
      <c r="AK82" s="62"/>
      <c r="AL82" s="62"/>
      <c r="AM82" s="62"/>
      <c r="AN82" s="62"/>
      <c r="AO82" s="65"/>
      <c r="AP82" s="67"/>
    </row>
    <row r="83" spans="31:42" ht="14.25" hidden="1" x14ac:dyDescent="0.15">
      <c r="AE83" s="47">
        <v>32</v>
      </c>
      <c r="AF83" s="49" t="s">
        <v>56</v>
      </c>
      <c r="AG83" s="54">
        <v>250</v>
      </c>
      <c r="AH83" s="57" t="s">
        <v>2</v>
      </c>
      <c r="AI83" s="62"/>
      <c r="AJ83" s="62"/>
      <c r="AK83" s="62"/>
      <c r="AL83" s="62"/>
      <c r="AM83" s="62"/>
      <c r="AN83" s="62"/>
      <c r="AO83" s="65"/>
      <c r="AP83" s="67"/>
    </row>
    <row r="84" spans="31:42" ht="13.5" hidden="1" customHeight="1" x14ac:dyDescent="0.15">
      <c r="AE84" s="47">
        <v>33</v>
      </c>
      <c r="AF84" s="52" t="s">
        <v>91</v>
      </c>
      <c r="AG84" s="55">
        <v>72</v>
      </c>
      <c r="AH84" s="57" t="s">
        <v>2</v>
      </c>
    </row>
    <row r="85" spans="31:42" ht="13.5" hidden="1" customHeight="1" x14ac:dyDescent="0.15">
      <c r="AE85" s="47">
        <v>34</v>
      </c>
      <c r="AF85" s="52" t="s">
        <v>87</v>
      </c>
      <c r="AG85" s="55">
        <v>144</v>
      </c>
      <c r="AH85" s="57" t="s">
        <v>2</v>
      </c>
    </row>
    <row r="86" spans="31:42" ht="13.5" hidden="1" customHeight="1" x14ac:dyDescent="0.15">
      <c r="AE86" s="47">
        <v>35</v>
      </c>
      <c r="AF86" s="52" t="s">
        <v>88</v>
      </c>
      <c r="AG86" s="55">
        <v>48</v>
      </c>
      <c r="AH86" s="57" t="s">
        <v>2</v>
      </c>
    </row>
    <row r="87" spans="31:42" ht="14.25" hidden="1" x14ac:dyDescent="0.15">
      <c r="AE87" s="47">
        <v>36</v>
      </c>
      <c r="AF87" s="52" t="s">
        <v>18</v>
      </c>
      <c r="AG87" s="55">
        <v>96</v>
      </c>
      <c r="AH87" s="57" t="s">
        <v>2</v>
      </c>
    </row>
    <row r="88" spans="31:42" ht="14.25" hidden="1" x14ac:dyDescent="0.15">
      <c r="AE88" s="47">
        <v>37</v>
      </c>
      <c r="AF88" s="52" t="s">
        <v>89</v>
      </c>
      <c r="AG88" s="55">
        <v>24</v>
      </c>
      <c r="AH88" s="57" t="s">
        <v>2</v>
      </c>
    </row>
    <row r="89" spans="31:42" ht="14.25" hidden="1" x14ac:dyDescent="0.15">
      <c r="AE89" s="47">
        <v>38</v>
      </c>
      <c r="AF89" s="52" t="s">
        <v>90</v>
      </c>
      <c r="AG89" s="55">
        <v>48</v>
      </c>
      <c r="AH89" s="57" t="s">
        <v>2</v>
      </c>
    </row>
    <row r="90" spans="31:42" ht="14.25" hidden="1" x14ac:dyDescent="0.15">
      <c r="AE90" s="47">
        <v>39</v>
      </c>
      <c r="AF90" s="52" t="s">
        <v>79</v>
      </c>
      <c r="AG90" s="55">
        <v>72</v>
      </c>
      <c r="AH90" s="57" t="s">
        <v>2</v>
      </c>
    </row>
    <row r="91" spans="31:42" ht="14.25" hidden="1" x14ac:dyDescent="0.15">
      <c r="AE91" s="47">
        <v>40</v>
      </c>
      <c r="AF91" s="52" t="s">
        <v>80</v>
      </c>
      <c r="AG91" s="55">
        <v>144</v>
      </c>
      <c r="AH91" s="57" t="s">
        <v>2</v>
      </c>
    </row>
    <row r="92" spans="31:42" ht="14.25" hidden="1" x14ac:dyDescent="0.15">
      <c r="AE92" s="47">
        <v>41</v>
      </c>
      <c r="AF92" s="52" t="s">
        <v>81</v>
      </c>
      <c r="AG92" s="55">
        <v>48</v>
      </c>
      <c r="AH92" s="57" t="s">
        <v>2</v>
      </c>
    </row>
    <row r="93" spans="31:42" ht="14.25" hidden="1" x14ac:dyDescent="0.15">
      <c r="AE93" s="47">
        <v>42</v>
      </c>
      <c r="AF93" s="52" t="s">
        <v>82</v>
      </c>
      <c r="AG93" s="55">
        <v>96</v>
      </c>
      <c r="AH93" s="57" t="s">
        <v>2</v>
      </c>
    </row>
    <row r="94" spans="31:42" ht="14.25" hidden="1" x14ac:dyDescent="0.15">
      <c r="AE94" s="47">
        <v>43</v>
      </c>
      <c r="AF94" s="52" t="s">
        <v>83</v>
      </c>
      <c r="AG94" s="55">
        <v>24</v>
      </c>
      <c r="AH94" s="57" t="s">
        <v>2</v>
      </c>
    </row>
    <row r="95" spans="31:42" ht="14.25" hidden="1" x14ac:dyDescent="0.15">
      <c r="AE95" s="47">
        <v>44</v>
      </c>
      <c r="AF95" s="52" t="s">
        <v>84</v>
      </c>
      <c r="AG95" s="55">
        <v>48</v>
      </c>
      <c r="AH95" s="57" t="s">
        <v>2</v>
      </c>
    </row>
  </sheetData>
  <protectedRanges>
    <protectedRange sqref="X35:Y35 X33:Y33 X37:Y37 X39:Y39 X41:Y41 AF33:AG33 AF35:AG35 AF37:AG37 AF39:AG39 AF41:AG41" name="範囲1_2"/>
  </protectedRanges>
  <mergeCells count="166">
    <mergeCell ref="A2:J2"/>
    <mergeCell ref="K2:AO2"/>
    <mergeCell ref="R7:W7"/>
    <mergeCell ref="Q15:AW15"/>
    <mergeCell ref="AV18:AW18"/>
    <mergeCell ref="AV19:AW19"/>
    <mergeCell ref="AV20:AW20"/>
    <mergeCell ref="AV21:AW21"/>
    <mergeCell ref="AV22:AW22"/>
    <mergeCell ref="D7:D9"/>
    <mergeCell ref="E7:E9"/>
    <mergeCell ref="F7:F9"/>
    <mergeCell ref="G7:G9"/>
    <mergeCell ref="H7:H9"/>
    <mergeCell ref="I7:I9"/>
    <mergeCell ref="J7:J9"/>
    <mergeCell ref="K7:K9"/>
    <mergeCell ref="L7:L9"/>
    <mergeCell ref="M7:M9"/>
    <mergeCell ref="N7:Q9"/>
    <mergeCell ref="X7:AB9"/>
    <mergeCell ref="AC7:AL9"/>
    <mergeCell ref="AM7:AO9"/>
    <mergeCell ref="AP7:AU9"/>
    <mergeCell ref="AV23:AW23"/>
    <mergeCell ref="AV24:AW24"/>
    <mergeCell ref="AV25:AW25"/>
    <mergeCell ref="AV26:AW26"/>
    <mergeCell ref="AV27:AW27"/>
    <mergeCell ref="AA30:AH30"/>
    <mergeCell ref="AA31:AB31"/>
    <mergeCell ref="AC31:AE31"/>
    <mergeCell ref="AF31:AH31"/>
    <mergeCell ref="X47:Y47"/>
    <mergeCell ref="Z47:AB47"/>
    <mergeCell ref="AD47:AE47"/>
    <mergeCell ref="X48:Y48"/>
    <mergeCell ref="Z48:AB48"/>
    <mergeCell ref="X49:Y49"/>
    <mergeCell ref="Z49:AB49"/>
    <mergeCell ref="AD49:AE49"/>
    <mergeCell ref="X50:Y50"/>
    <mergeCell ref="Z50:AB50"/>
    <mergeCell ref="X51:Y51"/>
    <mergeCell ref="Z51:AB51"/>
    <mergeCell ref="AD51:AE51"/>
    <mergeCell ref="X52:Y52"/>
    <mergeCell ref="Z52:AB52"/>
    <mergeCell ref="X53:Y53"/>
    <mergeCell ref="Z53:AB53"/>
    <mergeCell ref="X54:Y54"/>
    <mergeCell ref="Z54:AB54"/>
    <mergeCell ref="X55:Y55"/>
    <mergeCell ref="Z55:AB55"/>
    <mergeCell ref="X56:Y56"/>
    <mergeCell ref="Z56:AB56"/>
    <mergeCell ref="X57:Y57"/>
    <mergeCell ref="Z57:AB57"/>
    <mergeCell ref="X58:Y58"/>
    <mergeCell ref="Z58:AB58"/>
    <mergeCell ref="X59:Y59"/>
    <mergeCell ref="Z59:AB59"/>
    <mergeCell ref="X60:Y60"/>
    <mergeCell ref="Z60:AB60"/>
    <mergeCell ref="X61:Y61"/>
    <mergeCell ref="Z61:AB61"/>
    <mergeCell ref="X62:Y62"/>
    <mergeCell ref="Z62:AB62"/>
    <mergeCell ref="AS65:AW65"/>
    <mergeCell ref="A4:C6"/>
    <mergeCell ref="D4:G6"/>
    <mergeCell ref="H4:H6"/>
    <mergeCell ref="I4:I6"/>
    <mergeCell ref="J4:J6"/>
    <mergeCell ref="K4:K6"/>
    <mergeCell ref="L4:L6"/>
    <mergeCell ref="M4:M6"/>
    <mergeCell ref="N4:Q6"/>
    <mergeCell ref="R4:W6"/>
    <mergeCell ref="X4:AB6"/>
    <mergeCell ref="AC4:AL6"/>
    <mergeCell ref="AM4:AO6"/>
    <mergeCell ref="AP4:AU6"/>
    <mergeCell ref="AV4:AW5"/>
    <mergeCell ref="AV6:AW9"/>
    <mergeCell ref="A7:C9"/>
    <mergeCell ref="R8:W9"/>
    <mergeCell ref="A10:C13"/>
    <mergeCell ref="D10:J13"/>
    <mergeCell ref="K10:K13"/>
    <mergeCell ref="L10:M13"/>
    <mergeCell ref="N10:Q13"/>
    <mergeCell ref="R10:W13"/>
    <mergeCell ref="X10:AB13"/>
    <mergeCell ref="AC10:AJ11"/>
    <mergeCell ref="AK10:AL11"/>
    <mergeCell ref="AM10:AO13"/>
    <mergeCell ref="AP10:AU13"/>
    <mergeCell ref="AV10:AW13"/>
    <mergeCell ref="AC12:AJ13"/>
    <mergeCell ref="AK12:AL13"/>
    <mergeCell ref="A15:F17"/>
    <mergeCell ref="G15:O17"/>
    <mergeCell ref="AV16:AW17"/>
    <mergeCell ref="A18:F19"/>
    <mergeCell ref="G18:O19"/>
    <mergeCell ref="A20:F21"/>
    <mergeCell ref="G20:O21"/>
    <mergeCell ref="A22:F23"/>
    <mergeCell ref="G22:O23"/>
    <mergeCell ref="A24:F25"/>
    <mergeCell ref="G24:O25"/>
    <mergeCell ref="A26:F27"/>
    <mergeCell ref="G26:O27"/>
    <mergeCell ref="A30:H31"/>
    <mergeCell ref="I30:O31"/>
    <mergeCell ref="P30:R31"/>
    <mergeCell ref="S30:U31"/>
    <mergeCell ref="V30:W31"/>
    <mergeCell ref="X30:Z31"/>
    <mergeCell ref="A32:H33"/>
    <mergeCell ref="I32:O33"/>
    <mergeCell ref="P32:R33"/>
    <mergeCell ref="S32:U33"/>
    <mergeCell ref="V32:W33"/>
    <mergeCell ref="X32:Z33"/>
    <mergeCell ref="AA32:AB33"/>
    <mergeCell ref="AC32:AE33"/>
    <mergeCell ref="AF32:AH33"/>
    <mergeCell ref="A34:H35"/>
    <mergeCell ref="I34:O35"/>
    <mergeCell ref="P34:R35"/>
    <mergeCell ref="S34:U35"/>
    <mergeCell ref="V34:W35"/>
    <mergeCell ref="X34:Z35"/>
    <mergeCell ref="AA34:AB35"/>
    <mergeCell ref="AC34:AE35"/>
    <mergeCell ref="AF34:AH35"/>
    <mergeCell ref="A36:H37"/>
    <mergeCell ref="I36:O37"/>
    <mergeCell ref="P36:R37"/>
    <mergeCell ref="S36:U37"/>
    <mergeCell ref="V36:W37"/>
    <mergeCell ref="X36:Z37"/>
    <mergeCell ref="AA36:AB37"/>
    <mergeCell ref="AC36:AE37"/>
    <mergeCell ref="AF36:AH37"/>
    <mergeCell ref="AF40:AH41"/>
    <mergeCell ref="A38:H39"/>
    <mergeCell ref="I38:O39"/>
    <mergeCell ref="P38:R39"/>
    <mergeCell ref="S38:U39"/>
    <mergeCell ref="V38:W39"/>
    <mergeCell ref="X38:Z39"/>
    <mergeCell ref="AA38:AB39"/>
    <mergeCell ref="AC38:AE39"/>
    <mergeCell ref="AF38:AH39"/>
    <mergeCell ref="J43:O44"/>
    <mergeCell ref="A40:H41"/>
    <mergeCell ref="I40:O41"/>
    <mergeCell ref="P40:R41"/>
    <mergeCell ref="S40:U41"/>
    <mergeCell ref="V40:W41"/>
    <mergeCell ref="X40:Z41"/>
    <mergeCell ref="AA40:AB41"/>
    <mergeCell ref="AC40:AE41"/>
  </mergeCells>
  <phoneticPr fontId="4"/>
  <conditionalFormatting sqref="AV19:AW19 AV18 AV21:AW21 AV23:AW23 AV25:AW25 AV27:AW28 AV20 AV22 AV24 AV26">
    <cfRule type="cellIs" dxfId="7" priority="380" stopIfTrue="1" operator="equal">
      <formula>0</formula>
    </cfRule>
  </conditionalFormatting>
  <conditionalFormatting sqref="Q17:AU17">
    <cfRule type="cellIs" dxfId="6" priority="188" stopIfTrue="1" operator="equal">
      <formula>"日"</formula>
    </cfRule>
  </conditionalFormatting>
  <conditionalFormatting sqref="J43:O44">
    <cfRule type="expression" dxfId="5" priority="114" stopIfTrue="1">
      <formula>COUNTIF($J43,"*合計*")=1</formula>
    </cfRule>
    <cfRule type="cellIs" dxfId="4" priority="115" stopIfTrue="1" operator="equal">
      <formula>0</formula>
    </cfRule>
  </conditionalFormatting>
  <conditionalFormatting sqref="I32 I34 I36 I38 I40">
    <cfRule type="expression" dxfId="3" priority="491" stopIfTrue="1">
      <formula>COUNTIF($I32,"*合計*")=1</formula>
    </cfRule>
    <cfRule type="cellIs" dxfId="2" priority="492" stopIfTrue="1" operator="equal">
      <formula>0</formula>
    </cfRule>
  </conditionalFormatting>
  <dataValidations count="10">
    <dataValidation type="list" allowBlank="1" showInputMessage="1" showErrorMessage="1" sqref="R10:W13">
      <formula1>$BE$15:$BE$17</formula1>
    </dataValidation>
    <dataValidation imeMode="on" allowBlank="1" showInputMessage="1" showErrorMessage="1" sqref="R8:W9"/>
    <dataValidation imeMode="off" allowBlank="1" showInputMessage="1" showErrorMessage="1" sqref="AG79:AG83 AN45 B48:C59 J48:K59 AO52:AO83 AG52:AG76 D10:J13 D7:M9 AV4 AP7 AP4 AV6 A2"/>
    <dataValidation type="list" imeMode="on" allowBlank="1" showInputMessage="1" showErrorMessage="1" sqref="G18 G20 G22 G24 G26">
      <formula1>事業者名</formula1>
    </dataValidation>
    <dataValidation type="list" allowBlank="1" showInputMessage="1" showErrorMessage="1" sqref="A18 A20 A24 A26 A22:F23">
      <formula1>サービス</formula1>
    </dataValidation>
    <dataValidation type="whole" imeMode="off" allowBlank="1" showInputMessage="1" showErrorMessage="1" errorTitle="数字が多すぎます！" error="正しい回数を入力してください。" sqref="Q18:W28">
      <formula1>1</formula1>
      <formula2>9</formula2>
    </dataValidation>
    <dataValidation type="list" allowBlank="1" showInputMessage="1" showErrorMessage="1" sqref="L10:M13">
      <formula1>"男,女"</formula1>
    </dataValidation>
    <dataValidation type="list" allowBlank="1" showInputMessage="1" showErrorMessage="1" sqref="BA10:BB13">
      <formula1>$BA$4:$BA$6</formula1>
    </dataValidation>
    <dataValidation type="list" allowBlank="1" showInputMessage="1" showErrorMessage="1" sqref="J43:O44">
      <formula1>$BA$14:$BA$21</formula1>
    </dataValidation>
    <dataValidation allowBlank="1" showInputMessage="1" sqref="AF84:AG95"/>
  </dataValidations>
  <printOptions horizontalCentered="1"/>
  <pageMargins left="0" right="0" top="0.47244094488188976" bottom="0" header="0.11811023622047244" footer="0"/>
  <pageSetup paperSize="9" scale="69" orientation="landscape" blackAndWhite="1" r:id="rId1"/>
  <headerFooter alignWithMargins="0"/>
  <colBreaks count="1" manualBreakCount="1">
    <brk id="49" max="40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8"/>
  </sheetPr>
  <dimension ref="A1:A16"/>
  <sheetViews>
    <sheetView workbookViewId="0">
      <selection activeCell="A20" sqref="A20"/>
    </sheetView>
  </sheetViews>
  <sheetFormatPr defaultRowHeight="14.25" x14ac:dyDescent="0.15"/>
  <cols>
    <col min="1" max="1" width="50.5" style="96" customWidth="1"/>
    <col min="2" max="2" width="9" style="97" customWidth="1"/>
    <col min="3" max="16384" width="9" style="97"/>
  </cols>
  <sheetData>
    <row r="1" spans="1:1" ht="21" customHeight="1" x14ac:dyDescent="0.15"/>
    <row r="2" spans="1:1" ht="16.5" customHeight="1" x14ac:dyDescent="0.15">
      <c r="A2" s="98" t="s">
        <v>10</v>
      </c>
    </row>
    <row r="3" spans="1:1" ht="13.5" x14ac:dyDescent="0.15">
      <c r="A3" s="99" t="s">
        <v>53</v>
      </c>
    </row>
    <row r="4" spans="1:1" ht="13.5" x14ac:dyDescent="0.15">
      <c r="A4" s="99" t="s">
        <v>94</v>
      </c>
    </row>
    <row r="5" spans="1:1" ht="13.5" x14ac:dyDescent="0.15">
      <c r="A5" s="99" t="s">
        <v>95</v>
      </c>
    </row>
    <row r="6" spans="1:1" ht="13.5" x14ac:dyDescent="0.15">
      <c r="A6" s="99" t="s">
        <v>64</v>
      </c>
    </row>
    <row r="7" spans="1:1" ht="13.5" x14ac:dyDescent="0.15">
      <c r="A7" s="99" t="s">
        <v>96</v>
      </c>
    </row>
    <row r="8" spans="1:1" ht="13.5" x14ac:dyDescent="0.15">
      <c r="A8" s="99" t="s">
        <v>92</v>
      </c>
    </row>
    <row r="9" spans="1:1" ht="13.5" x14ac:dyDescent="0.15">
      <c r="A9" s="99" t="s">
        <v>93</v>
      </c>
    </row>
    <row r="10" spans="1:1" ht="13.5" x14ac:dyDescent="0.15">
      <c r="A10" s="99" t="s">
        <v>97</v>
      </c>
    </row>
    <row r="11" spans="1:1" ht="13.5" x14ac:dyDescent="0.15">
      <c r="A11" s="99" t="s">
        <v>98</v>
      </c>
    </row>
    <row r="12" spans="1:1" ht="13.5" x14ac:dyDescent="0.15">
      <c r="A12" s="99" t="s">
        <v>99</v>
      </c>
    </row>
    <row r="13" spans="1:1" ht="13.5" x14ac:dyDescent="0.15">
      <c r="A13" s="100" t="s">
        <v>100</v>
      </c>
    </row>
    <row r="14" spans="1:1" ht="13.5" x14ac:dyDescent="0.15">
      <c r="A14" s="100" t="s">
        <v>117</v>
      </c>
    </row>
    <row r="15" spans="1:1" ht="13.5" x14ac:dyDescent="0.15">
      <c r="A15" s="101"/>
    </row>
    <row r="16" spans="1:1" ht="13.5" x14ac:dyDescent="0.15">
      <c r="A16" s="101"/>
    </row>
  </sheetData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13"/>
  </sheetPr>
  <dimension ref="A1:AG7"/>
  <sheetViews>
    <sheetView zoomScale="130" zoomScaleNormal="130" workbookViewId="0">
      <selection activeCell="A10" sqref="A10"/>
    </sheetView>
  </sheetViews>
  <sheetFormatPr defaultRowHeight="13.5" x14ac:dyDescent="0.15"/>
  <cols>
    <col min="1" max="1" width="45.5" customWidth="1"/>
    <col min="2" max="3" width="9.125" style="102" customWidth="1"/>
    <col min="4" max="4" width="12.375" style="103" customWidth="1"/>
    <col min="5" max="5" width="2.375" style="104" hidden="1" customWidth="1"/>
    <col min="6" max="6" width="6.25" style="104" hidden="1" customWidth="1"/>
    <col min="7" max="7" width="3.625" style="104" hidden="1" customWidth="1"/>
    <col min="8" max="8" width="4.25" style="104" hidden="1" customWidth="1"/>
    <col min="9" max="9" width="2.25" style="104" hidden="1" customWidth="1"/>
    <col min="10" max="10" width="2.75" style="104" hidden="1" customWidth="1"/>
    <col min="11" max="11" width="9" hidden="1" customWidth="1"/>
    <col min="12" max="17" width="9" customWidth="1"/>
    <col min="18" max="33" width="9" style="104" customWidth="1"/>
  </cols>
  <sheetData>
    <row r="1" spans="1:33" s="105" customFormat="1" ht="17.25" x14ac:dyDescent="0.15">
      <c r="A1" s="107" t="s">
        <v>13</v>
      </c>
      <c r="B1" s="109" t="s">
        <v>85</v>
      </c>
      <c r="C1" s="111" t="s">
        <v>104</v>
      </c>
      <c r="D1" s="112" t="s">
        <v>40</v>
      </c>
      <c r="E1" s="114"/>
      <c r="F1" s="114"/>
      <c r="G1" s="114"/>
      <c r="H1" s="114"/>
      <c r="I1" s="114"/>
      <c r="J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</row>
    <row r="2" spans="1:33" ht="17.25" x14ac:dyDescent="0.15">
      <c r="A2" s="108" t="s">
        <v>118</v>
      </c>
      <c r="B2" s="110">
        <v>1230</v>
      </c>
      <c r="C2" s="110">
        <v>110</v>
      </c>
      <c r="D2" s="113" t="s">
        <v>29</v>
      </c>
      <c r="E2" s="45"/>
      <c r="F2" s="104" t="s">
        <v>29</v>
      </c>
      <c r="G2" s="45"/>
      <c r="H2" s="45"/>
      <c r="I2" s="45"/>
      <c r="J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</row>
    <row r="3" spans="1:33" ht="17.25" x14ac:dyDescent="0.15">
      <c r="A3" s="108" t="s">
        <v>119</v>
      </c>
      <c r="B3" s="116" t="s">
        <v>122</v>
      </c>
      <c r="C3" s="110">
        <v>310</v>
      </c>
      <c r="D3" s="113" t="s">
        <v>29</v>
      </c>
      <c r="E3" s="45"/>
      <c r="F3" s="104" t="s">
        <v>41</v>
      </c>
      <c r="G3" s="45"/>
      <c r="H3" s="45"/>
      <c r="I3" s="45"/>
      <c r="J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</row>
    <row r="4" spans="1:33" s="106" customFormat="1" ht="17.25" x14ac:dyDescent="0.15">
      <c r="A4" s="108" t="s">
        <v>120</v>
      </c>
      <c r="B4" s="116" t="s">
        <v>122</v>
      </c>
      <c r="C4" s="110">
        <v>0</v>
      </c>
      <c r="D4" s="113" t="s">
        <v>29</v>
      </c>
      <c r="E4" s="115"/>
      <c r="F4" s="115"/>
      <c r="G4" s="115"/>
      <c r="H4" s="115"/>
      <c r="I4" s="115"/>
      <c r="J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</row>
    <row r="5" spans="1:33" ht="17.25" x14ac:dyDescent="0.15">
      <c r="A5" s="108" t="s">
        <v>121</v>
      </c>
      <c r="B5" s="110"/>
      <c r="C5" s="110">
        <v>105</v>
      </c>
      <c r="D5" s="113" t="s">
        <v>29</v>
      </c>
      <c r="E5" s="45"/>
      <c r="F5" s="45"/>
      <c r="G5" s="45"/>
      <c r="H5" s="45"/>
      <c r="I5" s="45"/>
      <c r="J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</row>
    <row r="6" spans="1:33" ht="17.25" x14ac:dyDescent="0.15">
      <c r="A6" s="108" t="s">
        <v>116</v>
      </c>
      <c r="B6" s="110"/>
      <c r="C6" s="110">
        <v>400</v>
      </c>
      <c r="D6" s="113" t="s">
        <v>29</v>
      </c>
      <c r="E6" s="45"/>
      <c r="F6" s="45"/>
      <c r="G6" s="45"/>
      <c r="H6" s="45"/>
      <c r="I6" s="45"/>
      <c r="J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</row>
    <row r="7" spans="1:33" ht="17.25" x14ac:dyDescent="0.15">
      <c r="A7" s="108"/>
      <c r="B7" s="110"/>
      <c r="C7" s="110"/>
      <c r="D7" s="113"/>
      <c r="E7" s="45"/>
      <c r="F7" s="45"/>
      <c r="G7" s="45"/>
      <c r="H7" s="45"/>
      <c r="I7" s="45"/>
      <c r="J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</row>
  </sheetData>
  <phoneticPr fontId="4"/>
  <conditionalFormatting sqref="D1 D8:D65536">
    <cfRule type="cellIs" dxfId="1" priority="483" stopIfTrue="1" operator="equal">
      <formula>"一回"</formula>
    </cfRule>
  </conditionalFormatting>
  <conditionalFormatting sqref="D2:D7">
    <cfRule type="cellIs" dxfId="0" priority="462" stopIfTrue="1" operator="equal">
      <formula>"一回"</formula>
    </cfRule>
  </conditionalFormatting>
  <dataValidations count="4">
    <dataValidation allowBlank="1" showInputMessage="1" sqref="E1:IV1 A8:D65536 F4:F65536 E2:E65536 G2:IV65536"/>
    <dataValidation type="list" allowBlank="1" showInputMessage="1" showErrorMessage="1" sqref="D2:D7">
      <formula1>$F$2:$F$3</formula1>
    </dataValidation>
    <dataValidation type="list" allowBlank="1" showInputMessage="1" sqref="F2:F3">
      <formula1>$F$2:$F$3</formula1>
    </dataValidation>
    <dataValidation imeMode="off" allowBlank="1" showInputMessage="1" showErrorMessage="1" sqref="B1:C7"/>
  </dataValidations>
  <pageMargins left="0.75" right="0.28000000000000003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8</vt:i4>
      </vt:variant>
    </vt:vector>
  </HeadingPairs>
  <TitlesOfParts>
    <vt:vector size="11" baseType="lpstr">
      <vt:lpstr>利用票</vt:lpstr>
      <vt:lpstr>事業者リスト</vt:lpstr>
      <vt:lpstr>サービスリスト</vt:lpstr>
      <vt:lpstr>利用票!Print_Area</vt:lpstr>
      <vt:lpstr>サービス</vt:lpstr>
      <vt:lpstr>サービス区分</vt:lpstr>
      <vt:lpstr>サービス種別</vt:lpstr>
      <vt:lpstr>加算体制</vt:lpstr>
      <vt:lpstr>合計</vt:lpstr>
      <vt:lpstr>事業者名</vt:lpstr>
      <vt:lpstr>処遇改善加算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0559宮原友紀</dc:creator>
  <cp:lastModifiedBy>SPCH684</cp:lastModifiedBy>
  <cp:lastPrinted>2022-03-24T08:57:37Z</cp:lastPrinted>
  <dcterms:created xsi:type="dcterms:W3CDTF">2006-04-27T06:01:29Z</dcterms:created>
  <dcterms:modified xsi:type="dcterms:W3CDTF">2022-03-25T05:21:29Z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2021-05-10T01:18:00Z</vt:filetime>
  </property>
</Properties>
</file>